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7" activeTab="0"/>
  </bookViews>
  <sheets>
    <sheet name="参加チーム" sheetId="1" r:id="rId1"/>
    <sheet name="パート分け" sheetId="2" r:id="rId2"/>
    <sheet name="１日目組合せ・審判割り" sheetId="3" r:id="rId3"/>
    <sheet name="１日目結果表・各ピッチ順位" sheetId="4" r:id="rId4"/>
  </sheets>
  <definedNames>
    <definedName name="_xlnm.Print_Area" localSheetId="3">'１日目結果表・各ピッチ順位'!$A$1:$R$41</definedName>
    <definedName name="_xlnm.Print_Area" localSheetId="2">'１日目組合せ・審判割り'!$A$1:$K$86</definedName>
    <definedName name="_xlnm.Print_Area" localSheetId="3">'１日目結果表・各ピッチ順位'!$A$1:$R$41</definedName>
    <definedName name="_xlnm.Print_Area" localSheetId="2">'１日目組合せ・審判割り'!$A$1:$K$86</definedName>
  </definedNames>
  <calcPr fullCalcOnLoad="1"/>
</workbook>
</file>

<file path=xl/sharedStrings.xml><?xml version="1.0" encoding="utf-8"?>
<sst xmlns="http://schemas.openxmlformats.org/spreadsheetml/2006/main" count="434" uniqueCount="148">
  <si>
    <t>１日目</t>
  </si>
  <si>
    <t>チーム名</t>
  </si>
  <si>
    <t>イパート</t>
  </si>
  <si>
    <t>折尾西</t>
  </si>
  <si>
    <t>※</t>
  </si>
  <si>
    <t>チーム名の入力をすると、パート分け、１日目組合せ・</t>
  </si>
  <si>
    <t>ビゴール</t>
  </si>
  <si>
    <t>審判割り、予選リーグ結果表に表示されます。</t>
  </si>
  <si>
    <t>香月</t>
  </si>
  <si>
    <t>ロパート</t>
  </si>
  <si>
    <t>青山</t>
  </si>
  <si>
    <t>穴生</t>
  </si>
  <si>
    <t>楠橋</t>
  </si>
  <si>
    <t>ハパート</t>
  </si>
  <si>
    <t>光貞</t>
  </si>
  <si>
    <t>アスール</t>
  </si>
  <si>
    <t>本城</t>
  </si>
  <si>
    <t>二パート</t>
  </si>
  <si>
    <t>レオビスター</t>
  </si>
  <si>
    <t>上津役</t>
  </si>
  <si>
    <t>星ヶ丘</t>
  </si>
  <si>
    <t>ホパート</t>
  </si>
  <si>
    <t>八枝</t>
  </si>
  <si>
    <t>ＰＳＴＣ</t>
  </si>
  <si>
    <t>千代</t>
  </si>
  <si>
    <t>へパート</t>
  </si>
  <si>
    <t>折尾</t>
  </si>
  <si>
    <t>ジュピター</t>
  </si>
  <si>
    <t>浅川</t>
  </si>
  <si>
    <t>トパート</t>
  </si>
  <si>
    <t>チパート</t>
  </si>
  <si>
    <t>Ｕ－１２　１日目　各パート別</t>
  </si>
  <si>
    <t>予選リーグ</t>
  </si>
  <si>
    <t>Ａ　ピッチ</t>
  </si>
  <si>
    <t>Ｂ　ピッチ</t>
  </si>
  <si>
    <t>①</t>
  </si>
  <si>
    <t>⑤</t>
  </si>
  <si>
    <r>
      <t>イ</t>
    </r>
    <r>
      <rPr>
        <sz val="11"/>
        <color indexed="8"/>
        <rFont val="ＭＳ Ｐゴシック"/>
        <family val="3"/>
      </rPr>
      <t>パート</t>
    </r>
  </si>
  <si>
    <r>
      <t>ハ</t>
    </r>
    <r>
      <rPr>
        <sz val="11"/>
        <color indexed="8"/>
        <rFont val="ＭＳ Ｐゴシック"/>
        <family val="3"/>
      </rPr>
      <t>パート</t>
    </r>
  </si>
  <si>
    <t>③</t>
  </si>
  <si>
    <t>②</t>
  </si>
  <si>
    <t>⑥</t>
  </si>
  <si>
    <r>
      <t>ロ</t>
    </r>
    <r>
      <rPr>
        <sz val="11"/>
        <color indexed="8"/>
        <rFont val="ＭＳ Ｐゴシック"/>
        <family val="3"/>
      </rPr>
      <t>パート</t>
    </r>
  </si>
  <si>
    <r>
      <t>ニ</t>
    </r>
    <r>
      <rPr>
        <sz val="11"/>
        <color indexed="8"/>
        <rFont val="ＭＳ Ｐゴシック"/>
        <family val="3"/>
      </rPr>
      <t>パート</t>
    </r>
  </si>
  <si>
    <t>④</t>
  </si>
  <si>
    <t>Ｃ　ピッチ</t>
  </si>
  <si>
    <t>Ｄ　ピッチ</t>
  </si>
  <si>
    <r>
      <t>ホ</t>
    </r>
    <r>
      <rPr>
        <sz val="11"/>
        <color indexed="8"/>
        <rFont val="ＭＳ Ｐゴシック"/>
        <family val="3"/>
      </rPr>
      <t>パート</t>
    </r>
  </si>
  <si>
    <r>
      <t>ト</t>
    </r>
    <r>
      <rPr>
        <sz val="11"/>
        <color indexed="8"/>
        <rFont val="ＭＳ Ｐゴシック"/>
        <family val="3"/>
      </rPr>
      <t>パート</t>
    </r>
  </si>
  <si>
    <r>
      <t>ヘ</t>
    </r>
    <r>
      <rPr>
        <sz val="11"/>
        <color indexed="8"/>
        <rFont val="ＭＳ Ｐゴシック"/>
        <family val="3"/>
      </rPr>
      <t>パート</t>
    </r>
  </si>
  <si>
    <r>
      <t>チ</t>
    </r>
    <r>
      <rPr>
        <sz val="11"/>
        <color indexed="8"/>
        <rFont val="ＭＳ Ｐゴシック"/>
        <family val="3"/>
      </rPr>
      <t>パート</t>
    </r>
  </si>
  <si>
    <t>各ピッチ順位決定戦</t>
  </si>
  <si>
    <r>
      <t>Ａ　</t>
    </r>
    <r>
      <rPr>
        <sz val="9"/>
        <color indexed="8"/>
        <rFont val="ＭＳ Ｐゴシック"/>
        <family val="3"/>
      </rPr>
      <t>ピッチ</t>
    </r>
  </si>
  <si>
    <r>
      <t>Ｂ　</t>
    </r>
    <r>
      <rPr>
        <sz val="9"/>
        <color indexed="8"/>
        <rFont val="ＭＳ Ｐゴシック"/>
        <family val="3"/>
      </rPr>
      <t>ピッチ</t>
    </r>
  </si>
  <si>
    <r>
      <t>Ｃ　</t>
    </r>
    <r>
      <rPr>
        <sz val="9"/>
        <color indexed="8"/>
        <rFont val="ＭＳ Ｐゴシック"/>
        <family val="3"/>
      </rPr>
      <t>ピッチ</t>
    </r>
  </si>
  <si>
    <r>
      <t>Ｄ　</t>
    </r>
    <r>
      <rPr>
        <sz val="9"/>
        <color indexed="8"/>
        <rFont val="ＭＳ Ｐゴシック"/>
        <family val="3"/>
      </rPr>
      <t>ピッチ</t>
    </r>
  </si>
  <si>
    <t>⑦</t>
  </si>
  <si>
    <t>イ３位</t>
  </si>
  <si>
    <t>－</t>
  </si>
  <si>
    <t>ロ３位</t>
  </si>
  <si>
    <t>ハ３位</t>
  </si>
  <si>
    <t>ニ３位</t>
  </si>
  <si>
    <t>ホ３位</t>
  </si>
  <si>
    <t>ヘ３位</t>
  </si>
  <si>
    <t>ト３位</t>
  </si>
  <si>
    <t>チ３位</t>
  </si>
  <si>
    <t>⑧</t>
  </si>
  <si>
    <t>イ２位</t>
  </si>
  <si>
    <t>ロ２位</t>
  </si>
  <si>
    <t>ハ２位</t>
  </si>
  <si>
    <t>ニ２位</t>
  </si>
  <si>
    <t>ホ２位</t>
  </si>
  <si>
    <t>ヘ２位</t>
  </si>
  <si>
    <t>ト２位</t>
  </si>
  <si>
    <t>チ２位</t>
  </si>
  <si>
    <t>⑨</t>
  </si>
  <si>
    <t>イ１位</t>
  </si>
  <si>
    <t>ロ１位</t>
  </si>
  <si>
    <t>ハ１位</t>
  </si>
  <si>
    <t>ニ１位</t>
  </si>
  <si>
    <t>ホ１位</t>
  </si>
  <si>
    <t>ヘ１位</t>
  </si>
  <si>
    <t>ト１位</t>
  </si>
  <si>
    <t>チ１位</t>
  </si>
  <si>
    <t>Ｂピッチ　組み合わせ及び審判割　１日目Ｂピッチ　組み合わせ及び審判割　１日目</t>
  </si>
  <si>
    <t>のセルのみ入力ひてください。のセルのみ入力ひてください。</t>
  </si>
  <si>
    <t>番番</t>
  </si>
  <si>
    <t>開始時刻開始時刻</t>
  </si>
  <si>
    <t>パート</t>
  </si>
  <si>
    <t>香月小側香月小側</t>
  </si>
  <si>
    <t>試合結果試合結果</t>
  </si>
  <si>
    <t>芝生公園側芝生公園側</t>
  </si>
  <si>
    <t>審　判審　判</t>
  </si>
  <si>
    <t>イ</t>
  </si>
  <si>
    <t>ロ</t>
  </si>
  <si>
    <t>Ｂピッチ</t>
  </si>
  <si>
    <t>５，６位決定戦５，６位決定戦</t>
  </si>
  <si>
    <t>１位１位</t>
  </si>
  <si>
    <t>※各パートの順位を入力すると、※各パートの順位を入力すると、</t>
  </si>
  <si>
    <t>２位</t>
  </si>
  <si>
    <t>　　1日目の結果各ピッチの順位</t>
  </si>
  <si>
    <t>３，４位決定戦</t>
  </si>
  <si>
    <t>３位</t>
  </si>
  <si>
    <t>　　２日目の組合せ・審判割</t>
  </si>
  <si>
    <t>４位</t>
  </si>
  <si>
    <t>　　パート分け決勝トーナメント表</t>
  </si>
  <si>
    <t>１，２位決定戦</t>
  </si>
  <si>
    <t>５位</t>
  </si>
  <si>
    <t>　　に表示されます。</t>
  </si>
  <si>
    <t>６位</t>
  </si>
  <si>
    <t>Ｃピッチ　組み合わせ及び審判割　１日目</t>
  </si>
  <si>
    <t>番</t>
  </si>
  <si>
    <t>開始時刻</t>
  </si>
  <si>
    <t>香月小側</t>
  </si>
  <si>
    <t>試合結果</t>
  </si>
  <si>
    <t>芝生公園側</t>
  </si>
  <si>
    <t>審　判</t>
  </si>
  <si>
    <t>ハ</t>
  </si>
  <si>
    <t>ニ</t>
  </si>
  <si>
    <t>Ｃピッチ</t>
  </si>
  <si>
    <t>５，６位決定戦</t>
  </si>
  <si>
    <t>１位</t>
  </si>
  <si>
    <t>Ｄピッチ　組み合わせ及び審判割　１日目</t>
  </si>
  <si>
    <t>ホ</t>
  </si>
  <si>
    <t>ヘ</t>
  </si>
  <si>
    <t>Ｄピッチ</t>
  </si>
  <si>
    <t>２位２位</t>
  </si>
  <si>
    <t>３，４位決定戦３，４位決定戦</t>
  </si>
  <si>
    <t>３位３位</t>
  </si>
  <si>
    <t>Ａピッチ　組み合わせ及び審判割　１日目</t>
  </si>
  <si>
    <t>ト</t>
  </si>
  <si>
    <t>チ</t>
  </si>
  <si>
    <t>Ａピッチ</t>
  </si>
  <si>
    <t>１日目（２７日）　　対 戦 結 果 表</t>
  </si>
  <si>
    <t>のセルのみ入力してください。</t>
  </si>
  <si>
    <t>勝</t>
  </si>
  <si>
    <t>分</t>
  </si>
  <si>
    <t>負</t>
  </si>
  <si>
    <t>勝点</t>
  </si>
  <si>
    <t>得点</t>
  </si>
  <si>
    <t>失点</t>
  </si>
  <si>
    <t>得失点差</t>
  </si>
  <si>
    <t>順位</t>
  </si>
  <si>
    <t>-</t>
  </si>
  <si>
    <t>※各パートの順位を入力すると、1日目の7試合目</t>
  </si>
  <si>
    <t>　　以降の組み合わせが表示されます。</t>
  </si>
  <si>
    <t>ニパート</t>
  </si>
  <si>
    <t>ヘパート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</si>
</sst>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H:MM"/>
    <numFmt numFmtId="167" formatCode="@"/>
  </numFmts>
  <fonts count="16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明朝"/>
      <family val="2"/>
    </font>
    <font>
      <sz val="18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2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  <xf numFmtId="164" fontId="3" fillId="0" borderId="0">
      <alignment vertical="center"/>
      <protection/>
    </xf>
  </cellStyleXfs>
  <cellXfs count="71">
    <xf numFmtId="164" fontId="0" fillId="0" borderId="0" xfId="0" applyAlignment="1">
      <alignment/>
    </xf>
    <xf numFmtId="164" fontId="3" fillId="0" borderId="0" xfId="21" applyAlignment="1">
      <alignment vertical="center" textRotation="255"/>
      <protection/>
    </xf>
    <xf numFmtId="164" fontId="3" fillId="0" borderId="0" xfId="21" applyAlignment="1">
      <alignment horizontal="center" vertical="center"/>
      <protection/>
    </xf>
    <xf numFmtId="164" fontId="3" fillId="0" borderId="0" xfId="21">
      <alignment vertical="center"/>
      <protection/>
    </xf>
    <xf numFmtId="164" fontId="4" fillId="0" borderId="1" xfId="21" applyFont="1" applyBorder="1" applyAlignment="1">
      <alignment horizontal="center" vertical="center"/>
      <protection/>
    </xf>
    <xf numFmtId="164" fontId="3" fillId="0" borderId="1" xfId="21" applyFont="1" applyBorder="1" applyAlignment="1">
      <alignment horizontal="center" vertical="center"/>
      <protection/>
    </xf>
    <xf numFmtId="164" fontId="3" fillId="2" borderId="1" xfId="21" applyFont="1" applyFill="1" applyBorder="1" applyAlignment="1">
      <alignment horizontal="center" vertical="center" textRotation="255"/>
      <protection/>
    </xf>
    <xf numFmtId="164" fontId="3" fillId="2" borderId="1" xfId="21" applyFill="1" applyBorder="1" applyAlignment="1">
      <alignment horizontal="center" vertical="center"/>
      <protection/>
    </xf>
    <xf numFmtId="164" fontId="3" fillId="2" borderId="2" xfId="21" applyFont="1" applyFill="1" applyBorder="1" applyAlignment="1">
      <alignment horizontal="center" vertical="center" shrinkToFit="1"/>
      <protection/>
    </xf>
    <xf numFmtId="164" fontId="3" fillId="0" borderId="0" xfId="21" applyFont="1" applyAlignment="1">
      <alignment horizontal="right" vertical="center"/>
      <protection/>
    </xf>
    <xf numFmtId="164" fontId="3" fillId="0" borderId="1" xfId="21" applyFont="1" applyBorder="1" applyAlignment="1">
      <alignment horizontal="center" vertical="center" textRotation="255"/>
      <protection/>
    </xf>
    <xf numFmtId="164" fontId="3" fillId="0" borderId="2" xfId="21" applyBorder="1" applyAlignment="1">
      <alignment horizontal="center" vertical="center" shrinkToFit="1"/>
      <protection/>
    </xf>
    <xf numFmtId="164" fontId="3" fillId="0" borderId="0" xfId="21" applyAlignment="1">
      <alignment horizontal="center" vertical="center" shrinkToFit="1"/>
      <protection/>
    </xf>
    <xf numFmtId="164" fontId="5" fillId="0" borderId="0" xfId="21" applyFont="1" applyBorder="1" applyAlignment="1">
      <alignment horizontal="center" vertical="center" shrinkToFit="1"/>
      <protection/>
    </xf>
    <xf numFmtId="164" fontId="3" fillId="0" borderId="0" xfId="21" applyBorder="1" applyAlignment="1">
      <alignment horizontal="center" vertical="center" shrinkToFit="1"/>
      <protection/>
    </xf>
    <xf numFmtId="164" fontId="6" fillId="0" borderId="0" xfId="21" applyFont="1" applyBorder="1" applyAlignment="1">
      <alignment horizontal="center" vertical="center" shrinkToFit="1"/>
      <protection/>
    </xf>
    <xf numFmtId="164" fontId="7" fillId="0" borderId="3" xfId="21" applyFont="1" applyBorder="1" applyAlignment="1">
      <alignment horizontal="center" vertical="center" shrinkToFit="1"/>
      <protection/>
    </xf>
    <xf numFmtId="164" fontId="3" fillId="0" borderId="1" xfId="21" applyBorder="1" applyAlignment="1">
      <alignment horizontal="center" vertical="center" shrinkToFit="1"/>
      <protection/>
    </xf>
    <xf numFmtId="164" fontId="8" fillId="0" borderId="0" xfId="21" applyFont="1" applyBorder="1" applyAlignment="1">
      <alignment horizontal="center" vertical="center" shrinkToFit="1"/>
      <protection/>
    </xf>
    <xf numFmtId="164" fontId="9" fillId="0" borderId="0" xfId="21" applyFont="1" applyBorder="1" applyAlignment="1">
      <alignment horizontal="center" vertical="center" shrinkToFit="1"/>
      <protection/>
    </xf>
    <xf numFmtId="164" fontId="3" fillId="0" borderId="1" xfId="21" applyFont="1" applyBorder="1" applyAlignment="1">
      <alignment horizontal="center" vertical="center" shrinkToFit="1"/>
      <protection/>
    </xf>
    <xf numFmtId="164" fontId="3" fillId="0" borderId="0" xfId="21" applyNumberFormat="1">
      <alignment vertical="center"/>
      <protection/>
    </xf>
    <xf numFmtId="164" fontId="6" fillId="0" borderId="0" xfId="21" applyFont="1" applyAlignment="1">
      <alignment horizontal="center" vertical="center"/>
      <protection/>
    </xf>
    <xf numFmtId="164" fontId="12" fillId="0" borderId="0" xfId="20" applyFont="1" applyBorder="1" applyAlignment="1">
      <alignment horizontal="center" vertical="center" shrinkToFit="1"/>
      <protection/>
    </xf>
    <xf numFmtId="164" fontId="13" fillId="0" borderId="4" xfId="20" applyFont="1" applyBorder="1" applyAlignment="1">
      <alignment horizontal="center" vertical="center" shrinkToFit="1"/>
      <protection/>
    </xf>
    <xf numFmtId="164" fontId="13" fillId="0" borderId="5" xfId="20" applyFont="1" applyBorder="1" applyAlignment="1">
      <alignment horizontal="center" vertical="center" shrinkToFit="1"/>
      <protection/>
    </xf>
    <xf numFmtId="164" fontId="13" fillId="0" borderId="6" xfId="20" applyFont="1" applyBorder="1" applyAlignment="1">
      <alignment horizontal="center" vertical="center" shrinkToFit="1"/>
      <protection/>
    </xf>
    <xf numFmtId="164" fontId="13" fillId="0" borderId="7" xfId="20" applyFont="1" applyBorder="1" applyAlignment="1">
      <alignment horizontal="center" vertical="center" shrinkToFit="1"/>
      <protection/>
    </xf>
    <xf numFmtId="166" fontId="13" fillId="0" borderId="1" xfId="20" applyNumberFormat="1" applyFont="1" applyBorder="1" applyAlignment="1">
      <alignment horizontal="center" vertical="center" shrinkToFit="1"/>
      <protection/>
    </xf>
    <xf numFmtId="164" fontId="13" fillId="0" borderId="1" xfId="20" applyFont="1" applyBorder="1" applyAlignment="1">
      <alignment horizontal="center" vertical="center" shrinkToFit="1"/>
      <protection/>
    </xf>
    <xf numFmtId="164" fontId="13" fillId="3" borderId="0" xfId="20" applyFont="1" applyFill="1" applyBorder="1" applyAlignment="1">
      <alignment horizontal="center" vertical="center" shrinkToFit="1"/>
      <protection/>
    </xf>
    <xf numFmtId="167" fontId="13" fillId="0" borderId="0" xfId="20" applyNumberFormat="1" applyFont="1" applyBorder="1" applyAlignment="1">
      <alignment horizontal="center" vertical="center" shrinkToFit="1"/>
      <protection/>
    </xf>
    <xf numFmtId="164" fontId="13" fillId="3" borderId="0" xfId="20" applyNumberFormat="1" applyFont="1" applyFill="1" applyBorder="1" applyAlignment="1">
      <alignment horizontal="center" vertical="center" shrinkToFit="1"/>
      <protection/>
    </xf>
    <xf numFmtId="164" fontId="13" fillId="0" borderId="8" xfId="20" applyFont="1" applyBorder="1" applyAlignment="1">
      <alignment horizontal="center" vertical="center" shrinkToFit="1"/>
      <protection/>
    </xf>
    <xf numFmtId="167" fontId="13" fillId="0" borderId="9" xfId="20" applyNumberFormat="1" applyFont="1" applyBorder="1" applyAlignment="1">
      <alignment horizontal="center" vertical="center" shrinkToFit="1"/>
      <protection/>
    </xf>
    <xf numFmtId="164" fontId="13" fillId="3" borderId="10" xfId="20" applyFont="1" applyFill="1" applyBorder="1" applyAlignment="1">
      <alignment horizontal="center" vertical="center" shrinkToFit="1"/>
      <protection/>
    </xf>
    <xf numFmtId="164" fontId="13" fillId="3" borderId="10" xfId="20" applyNumberFormat="1" applyFont="1" applyFill="1" applyBorder="1" applyAlignment="1">
      <alignment horizontal="center" vertical="center" shrinkToFit="1"/>
      <protection/>
    </xf>
    <xf numFmtId="164" fontId="13" fillId="3" borderId="9" xfId="20" applyFont="1" applyFill="1" applyBorder="1" applyAlignment="1">
      <alignment horizontal="center" vertical="center" shrinkToFit="1"/>
      <protection/>
    </xf>
    <xf numFmtId="164" fontId="13" fillId="3" borderId="9" xfId="20" applyNumberFormat="1" applyFont="1" applyFill="1" applyBorder="1" applyAlignment="1">
      <alignment horizontal="center" vertical="center" shrinkToFit="1"/>
      <protection/>
    </xf>
    <xf numFmtId="164" fontId="13" fillId="3" borderId="11" xfId="20" applyFont="1" applyFill="1" applyBorder="1" applyAlignment="1">
      <alignment horizontal="center" vertical="center" shrinkToFit="1"/>
      <protection/>
    </xf>
    <xf numFmtId="164" fontId="13" fillId="3" borderId="12" xfId="20" applyNumberFormat="1" applyFont="1" applyFill="1" applyBorder="1" applyAlignment="1">
      <alignment horizontal="center" vertical="center" shrinkToFit="1"/>
      <protection/>
    </xf>
    <xf numFmtId="164" fontId="3" fillId="3" borderId="1" xfId="21" applyFill="1" applyBorder="1" applyAlignment="1">
      <alignment horizontal="center" vertical="center" shrinkToFit="1"/>
      <protection/>
    </xf>
    <xf numFmtId="164" fontId="13" fillId="0" borderId="13" xfId="20" applyFont="1" applyBorder="1" applyAlignment="1">
      <alignment horizontal="center" vertical="center" shrinkToFit="1"/>
      <protection/>
    </xf>
    <xf numFmtId="166" fontId="13" fillId="0" borderId="14" xfId="20" applyNumberFormat="1" applyFont="1" applyBorder="1" applyAlignment="1">
      <alignment horizontal="center" vertical="center" shrinkToFit="1"/>
      <protection/>
    </xf>
    <xf numFmtId="164" fontId="13" fillId="0" borderId="14" xfId="20" applyFont="1" applyBorder="1" applyAlignment="1">
      <alignment horizontal="center" vertical="center" shrinkToFit="1"/>
      <protection/>
    </xf>
    <xf numFmtId="164" fontId="13" fillId="3" borderId="15" xfId="20" applyFont="1" applyFill="1" applyBorder="1" applyAlignment="1">
      <alignment horizontal="center" vertical="center" shrinkToFit="1"/>
      <protection/>
    </xf>
    <xf numFmtId="167" fontId="13" fillId="0" borderId="10" xfId="20" applyNumberFormat="1" applyFont="1" applyBorder="1" applyAlignment="1">
      <alignment horizontal="center" vertical="center" shrinkToFit="1"/>
      <protection/>
    </xf>
    <xf numFmtId="164" fontId="13" fillId="3" borderId="16" xfId="20" applyNumberFormat="1" applyFont="1" applyFill="1" applyBorder="1" applyAlignment="1">
      <alignment horizontal="center" vertical="center" shrinkToFit="1"/>
      <protection/>
    </xf>
    <xf numFmtId="164" fontId="13" fillId="3" borderId="17" xfId="20" applyFont="1" applyFill="1" applyBorder="1" applyAlignment="1">
      <alignment horizontal="center" vertical="center" shrinkToFit="1"/>
      <protection/>
    </xf>
    <xf numFmtId="167" fontId="13" fillId="0" borderId="18" xfId="20" applyNumberFormat="1" applyFont="1" applyBorder="1" applyAlignment="1">
      <alignment horizontal="center" vertical="center" shrinkToFit="1"/>
      <protection/>
    </xf>
    <xf numFmtId="164" fontId="13" fillId="3" borderId="19" xfId="20" applyNumberFormat="1" applyFont="1" applyFill="1" applyBorder="1" applyAlignment="1">
      <alignment horizontal="center" vertical="center" shrinkToFit="1"/>
      <protection/>
    </xf>
    <xf numFmtId="164" fontId="0" fillId="0" borderId="20" xfId="20" applyFont="1" applyBorder="1" applyAlignment="1">
      <alignment horizontal="center" vertical="center" shrinkToFit="1"/>
      <protection/>
    </xf>
    <xf numFmtId="164" fontId="14" fillId="0" borderId="0" xfId="21" applyFont="1" applyAlignment="1">
      <alignment horizontal="center" vertical="center"/>
      <protection/>
    </xf>
    <xf numFmtId="164" fontId="2" fillId="0" borderId="0" xfId="20" applyAlignment="1">
      <alignment vertical="center" shrinkToFit="1"/>
      <protection/>
    </xf>
    <xf numFmtId="164" fontId="2" fillId="0" borderId="0" xfId="20" applyNumberFormat="1" applyAlignment="1">
      <alignment vertical="center" shrinkToFit="1"/>
      <protection/>
    </xf>
    <xf numFmtId="164" fontId="12" fillId="0" borderId="18" xfId="20" applyFont="1" applyBorder="1" applyAlignment="1">
      <alignment horizontal="center" vertical="center" shrinkToFit="1"/>
      <protection/>
    </xf>
    <xf numFmtId="164" fontId="13" fillId="0" borderId="20" xfId="20" applyFont="1" applyBorder="1" applyAlignment="1">
      <alignment horizontal="center" vertical="center" shrinkToFit="1"/>
      <protection/>
    </xf>
    <xf numFmtId="164" fontId="13" fillId="0" borderId="21" xfId="20" applyFont="1" applyBorder="1" applyAlignment="1">
      <alignment horizontal="center" vertical="center" shrinkToFit="1"/>
      <protection/>
    </xf>
    <xf numFmtId="164" fontId="13" fillId="0" borderId="22" xfId="20" applyFont="1" applyBorder="1" applyAlignment="1">
      <alignment horizontal="center" vertical="center" shrinkToFit="1"/>
      <protection/>
    </xf>
    <xf numFmtId="164" fontId="13" fillId="0" borderId="1" xfId="20" applyFont="1" applyBorder="1" applyAlignment="1">
      <alignment horizontal="center" vertical="center" wrapText="1" shrinkToFit="1"/>
      <protection/>
    </xf>
    <xf numFmtId="164" fontId="10" fillId="0" borderId="0" xfId="21" applyFont="1" applyAlignment="1">
      <alignment horizontal="center" vertical="center"/>
      <protection/>
    </xf>
    <xf numFmtId="164" fontId="15" fillId="0" borderId="9" xfId="21" applyFont="1" applyBorder="1" applyAlignment="1">
      <alignment horizontal="center" vertical="center" shrinkToFit="1"/>
      <protection/>
    </xf>
    <xf numFmtId="164" fontId="3" fillId="0" borderId="23" xfId="21" applyBorder="1" applyAlignment="1">
      <alignment horizontal="center" vertical="center" shrinkToFit="1"/>
      <protection/>
    </xf>
    <xf numFmtId="164" fontId="3" fillId="3" borderId="24" xfId="21" applyFill="1" applyBorder="1" applyAlignment="1">
      <alignment horizontal="center" vertical="center" shrinkToFit="1"/>
      <protection/>
    </xf>
    <xf numFmtId="164" fontId="3" fillId="3" borderId="25" xfId="21" applyFont="1" applyFill="1" applyBorder="1" applyAlignment="1">
      <alignment horizontal="center" vertical="center" shrinkToFit="1"/>
      <protection/>
    </xf>
    <xf numFmtId="164" fontId="3" fillId="3" borderId="2" xfId="21" applyFill="1" applyBorder="1" applyAlignment="1">
      <alignment horizontal="center" vertical="center" shrinkToFit="1"/>
      <protection/>
    </xf>
    <xf numFmtId="164" fontId="3" fillId="4" borderId="24" xfId="21" applyFill="1" applyBorder="1" applyAlignment="1">
      <alignment horizontal="center" vertical="center" shrinkToFit="1"/>
      <protection/>
    </xf>
    <xf numFmtId="164" fontId="3" fillId="4" borderId="25" xfId="21" applyFont="1" applyFill="1" applyBorder="1" applyAlignment="1">
      <alignment horizontal="center" vertical="center" shrinkToFit="1"/>
      <protection/>
    </xf>
    <xf numFmtId="164" fontId="3" fillId="4" borderId="2" xfId="21" applyFill="1" applyBorder="1" applyAlignment="1">
      <alignment horizontal="center" vertical="center" shrinkToFit="1"/>
      <protection/>
    </xf>
    <xf numFmtId="164" fontId="3" fillId="0" borderId="24" xfId="21" applyBorder="1" applyAlignment="1">
      <alignment horizontal="center" vertical="center" shrinkToFit="1"/>
      <protection/>
    </xf>
    <xf numFmtId="164" fontId="3" fillId="0" borderId="25" xfId="21" applyFont="1" applyBorder="1" applyAlignment="1">
      <alignment horizontal="center" vertical="center" shrinkToFi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7</xdr:row>
      <xdr:rowOff>19050</xdr:rowOff>
    </xdr:from>
    <xdr:to>
      <xdr:col>10</xdr:col>
      <xdr:colOff>171450</xdr:colOff>
      <xdr:row>14</xdr:row>
      <xdr:rowOff>123825</xdr:rowOff>
    </xdr:to>
    <xdr:sp>
      <xdr:nvSpPr>
        <xdr:cNvPr id="1" name="二等辺三角形 1"/>
        <xdr:cNvSpPr>
          <a:spLocks/>
        </xdr:cNvSpPr>
      </xdr:nvSpPr>
      <xdr:spPr>
        <a:xfrm>
          <a:off x="962025" y="1333500"/>
          <a:ext cx="1400175" cy="1247775"/>
        </a:xfrm>
        <a:prstGeom prst="triangle">
          <a:avLst>
            <a:gd name="adj" fmla="val 0"/>
          </a:avLst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7</xdr:row>
      <xdr:rowOff>19050</xdr:rowOff>
    </xdr:from>
    <xdr:to>
      <xdr:col>26</xdr:col>
      <xdr:colOff>171450</xdr:colOff>
      <xdr:row>14</xdr:row>
      <xdr:rowOff>133350</xdr:rowOff>
    </xdr:to>
    <xdr:sp>
      <xdr:nvSpPr>
        <xdr:cNvPr id="2" name="二等辺三角形 2"/>
        <xdr:cNvSpPr>
          <a:spLocks/>
        </xdr:cNvSpPr>
      </xdr:nvSpPr>
      <xdr:spPr>
        <a:xfrm>
          <a:off x="4467225" y="1333500"/>
          <a:ext cx="1400175" cy="1247775"/>
        </a:xfrm>
        <a:prstGeom prst="triangle">
          <a:avLst>
            <a:gd name="adj" fmla="val 0"/>
          </a:avLst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19050</xdr:rowOff>
    </xdr:from>
    <xdr:to>
      <xdr:col>10</xdr:col>
      <xdr:colOff>171450</xdr:colOff>
      <xdr:row>25</xdr:row>
      <xdr:rowOff>123825</xdr:rowOff>
    </xdr:to>
    <xdr:sp>
      <xdr:nvSpPr>
        <xdr:cNvPr id="3" name="二等辺三角形 3"/>
        <xdr:cNvSpPr>
          <a:spLocks/>
        </xdr:cNvSpPr>
      </xdr:nvSpPr>
      <xdr:spPr>
        <a:xfrm>
          <a:off x="962025" y="3171825"/>
          <a:ext cx="1400175" cy="1247775"/>
        </a:xfrm>
        <a:prstGeom prst="triangle">
          <a:avLst>
            <a:gd name="adj" fmla="val 0"/>
          </a:avLst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18</xdr:row>
      <xdr:rowOff>19050</xdr:rowOff>
    </xdr:from>
    <xdr:to>
      <xdr:col>26</xdr:col>
      <xdr:colOff>171450</xdr:colOff>
      <xdr:row>25</xdr:row>
      <xdr:rowOff>133350</xdr:rowOff>
    </xdr:to>
    <xdr:sp>
      <xdr:nvSpPr>
        <xdr:cNvPr id="4" name="二等辺三角形 4"/>
        <xdr:cNvSpPr>
          <a:spLocks/>
        </xdr:cNvSpPr>
      </xdr:nvSpPr>
      <xdr:spPr>
        <a:xfrm>
          <a:off x="4467225" y="3171825"/>
          <a:ext cx="1400175" cy="1247775"/>
        </a:xfrm>
        <a:prstGeom prst="triangle">
          <a:avLst>
            <a:gd name="adj" fmla="val 0"/>
          </a:avLst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33</xdr:row>
      <xdr:rowOff>19050</xdr:rowOff>
    </xdr:from>
    <xdr:to>
      <xdr:col>10</xdr:col>
      <xdr:colOff>171450</xdr:colOff>
      <xdr:row>40</xdr:row>
      <xdr:rowOff>123825</xdr:rowOff>
    </xdr:to>
    <xdr:sp>
      <xdr:nvSpPr>
        <xdr:cNvPr id="5" name="二等辺三角形 5"/>
        <xdr:cNvSpPr>
          <a:spLocks/>
        </xdr:cNvSpPr>
      </xdr:nvSpPr>
      <xdr:spPr>
        <a:xfrm>
          <a:off x="962025" y="5667375"/>
          <a:ext cx="1400175" cy="1247775"/>
        </a:xfrm>
        <a:prstGeom prst="triangle">
          <a:avLst>
            <a:gd name="adj" fmla="val 0"/>
          </a:avLst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33</xdr:row>
      <xdr:rowOff>19050</xdr:rowOff>
    </xdr:from>
    <xdr:to>
      <xdr:col>26</xdr:col>
      <xdr:colOff>171450</xdr:colOff>
      <xdr:row>40</xdr:row>
      <xdr:rowOff>133350</xdr:rowOff>
    </xdr:to>
    <xdr:sp>
      <xdr:nvSpPr>
        <xdr:cNvPr id="6" name="二等辺三角形 6"/>
        <xdr:cNvSpPr>
          <a:spLocks/>
        </xdr:cNvSpPr>
      </xdr:nvSpPr>
      <xdr:spPr>
        <a:xfrm>
          <a:off x="4467225" y="5667375"/>
          <a:ext cx="1400175" cy="1247775"/>
        </a:xfrm>
        <a:prstGeom prst="triangle">
          <a:avLst>
            <a:gd name="adj" fmla="val 0"/>
          </a:avLst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44</xdr:row>
      <xdr:rowOff>19050</xdr:rowOff>
    </xdr:from>
    <xdr:to>
      <xdr:col>10</xdr:col>
      <xdr:colOff>171450</xdr:colOff>
      <xdr:row>51</xdr:row>
      <xdr:rowOff>123825</xdr:rowOff>
    </xdr:to>
    <xdr:sp>
      <xdr:nvSpPr>
        <xdr:cNvPr id="7" name="二等辺三角形 7"/>
        <xdr:cNvSpPr>
          <a:spLocks/>
        </xdr:cNvSpPr>
      </xdr:nvSpPr>
      <xdr:spPr>
        <a:xfrm>
          <a:off x="962025" y="7448550"/>
          <a:ext cx="1400175" cy="1247775"/>
        </a:xfrm>
        <a:prstGeom prst="triangle">
          <a:avLst>
            <a:gd name="adj" fmla="val 0"/>
          </a:avLst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44</xdr:row>
      <xdr:rowOff>19050</xdr:rowOff>
    </xdr:from>
    <xdr:to>
      <xdr:col>26</xdr:col>
      <xdr:colOff>171450</xdr:colOff>
      <xdr:row>51</xdr:row>
      <xdr:rowOff>133350</xdr:rowOff>
    </xdr:to>
    <xdr:sp>
      <xdr:nvSpPr>
        <xdr:cNvPr id="8" name="二等辺三角形 8"/>
        <xdr:cNvSpPr>
          <a:spLocks/>
        </xdr:cNvSpPr>
      </xdr:nvSpPr>
      <xdr:spPr>
        <a:xfrm>
          <a:off x="4467225" y="7448550"/>
          <a:ext cx="1400175" cy="1247775"/>
        </a:xfrm>
        <a:prstGeom prst="triangle">
          <a:avLst>
            <a:gd name="adj" fmla="val 0"/>
          </a:avLst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1</xdr:row>
      <xdr:rowOff>38100</xdr:rowOff>
    </xdr:from>
    <xdr:to>
      <xdr:col>13</xdr:col>
      <xdr:colOff>95250</xdr:colOff>
      <xdr:row>2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7534275" y="200025"/>
          <a:ext cx="266700" cy="247650"/>
        </a:xfrm>
        <a:prstGeom prst="rect">
          <a:avLst/>
        </a:prstGeom>
        <a:solidFill>
          <a:srgbClr val="FFC000"/>
        </a:solidFill>
        <a:ln w="25560" cmpd="sng">
          <a:solidFill>
            <a:srgbClr val="3A5F8B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15</xdr:row>
      <xdr:rowOff>19050</xdr:rowOff>
    </xdr:from>
    <xdr:to>
      <xdr:col>16</xdr:col>
      <xdr:colOff>600075</xdr:colOff>
      <xdr:row>15</xdr:row>
      <xdr:rowOff>19050</xdr:rowOff>
    </xdr:to>
    <xdr:sp>
      <xdr:nvSpPr>
        <xdr:cNvPr id="2" name="直線矢印コネクタ 2"/>
        <xdr:cNvSpPr>
          <a:spLocks/>
        </xdr:cNvSpPr>
      </xdr:nvSpPr>
      <xdr:spPr>
        <a:xfrm flipH="1">
          <a:off x="9906000" y="3438525"/>
          <a:ext cx="352425" cy="0"/>
        </a:xfrm>
        <a:prstGeom prst="bentConnector2">
          <a:avLst/>
        </a:prstGeom>
        <a:noFill/>
        <a:ln w="1908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466725</xdr:colOff>
      <xdr:row>1</xdr:row>
      <xdr:rowOff>47625</xdr:rowOff>
    </xdr:from>
    <xdr:to>
      <xdr:col>20</xdr:col>
      <xdr:colOff>66675</xdr:colOff>
      <xdr:row>1</xdr:row>
      <xdr:rowOff>285750</xdr:rowOff>
    </xdr:to>
    <xdr:sp>
      <xdr:nvSpPr>
        <xdr:cNvPr id="1" name="正方形/長方形 1"/>
        <xdr:cNvSpPr>
          <a:spLocks/>
        </xdr:cNvSpPr>
      </xdr:nvSpPr>
      <xdr:spPr>
        <a:xfrm>
          <a:off x="7467600" y="361950"/>
          <a:ext cx="257175" cy="238125"/>
        </a:xfrm>
        <a:prstGeom prst="rect">
          <a:avLst/>
        </a:prstGeom>
        <a:solidFill>
          <a:srgbClr val="FFC000"/>
        </a:solidFill>
        <a:ln w="25560" cmpd="sng">
          <a:solidFill>
            <a:srgbClr val="3A5F8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247650</xdr:colOff>
      <xdr:row>3</xdr:row>
      <xdr:rowOff>142875</xdr:rowOff>
    </xdr:from>
    <xdr:to>
      <xdr:col>21</xdr:col>
      <xdr:colOff>600075</xdr:colOff>
      <xdr:row>3</xdr:row>
      <xdr:rowOff>142875</xdr:rowOff>
    </xdr:to>
    <xdr:sp>
      <xdr:nvSpPr>
        <xdr:cNvPr id="2" name="直線矢印コネクタ 4"/>
        <xdr:cNvSpPr>
          <a:spLocks/>
        </xdr:cNvSpPr>
      </xdr:nvSpPr>
      <xdr:spPr>
        <a:xfrm flipH="1">
          <a:off x="8543925" y="1038225"/>
          <a:ext cx="352425" cy="0"/>
        </a:xfrm>
        <a:prstGeom prst="bentConnector2">
          <a:avLst/>
        </a:prstGeom>
        <a:noFill/>
        <a:ln w="1908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H15" sqref="H15"/>
    </sheetView>
  </sheetViews>
  <sheetFormatPr defaultColWidth="9.140625" defaultRowHeight="21.75" customHeight="1"/>
  <cols>
    <col min="1" max="1" width="4.8515625" style="1" customWidth="1"/>
    <col min="2" max="2" width="9.8515625" style="2" customWidth="1"/>
    <col min="3" max="3" width="16.28125" style="3" customWidth="1"/>
    <col min="4" max="16384" width="9.57421875" style="3" customWidth="1"/>
  </cols>
  <sheetData>
    <row r="1" spans="1:3" ht="21.75" customHeight="1">
      <c r="A1" s="4" t="s">
        <v>0</v>
      </c>
      <c r="B1" s="4"/>
      <c r="C1" s="5" t="s">
        <v>1</v>
      </c>
    </row>
    <row r="2" spans="1:5" ht="21.75" customHeight="1">
      <c r="A2" s="6" t="s">
        <v>2</v>
      </c>
      <c r="B2" s="7">
        <v>1</v>
      </c>
      <c r="C2" s="8" t="s">
        <v>3</v>
      </c>
      <c r="D2" s="9" t="s">
        <v>4</v>
      </c>
      <c r="E2" s="3" t="s">
        <v>5</v>
      </c>
    </row>
    <row r="3" spans="1:5" ht="21.75" customHeight="1">
      <c r="A3" s="6"/>
      <c r="B3" s="7">
        <v>2</v>
      </c>
      <c r="C3" s="8" t="s">
        <v>6</v>
      </c>
      <c r="E3" s="3" t="s">
        <v>7</v>
      </c>
    </row>
    <row r="4" spans="1:3" ht="21.75" customHeight="1">
      <c r="A4" s="6"/>
      <c r="B4" s="7">
        <v>3</v>
      </c>
      <c r="C4" s="8" t="s">
        <v>8</v>
      </c>
    </row>
    <row r="5" spans="1:3" ht="21.75" customHeight="1">
      <c r="A5" s="6" t="s">
        <v>9</v>
      </c>
      <c r="B5" s="7">
        <v>4</v>
      </c>
      <c r="C5" s="8" t="s">
        <v>10</v>
      </c>
    </row>
    <row r="6" spans="1:3" ht="21.75" customHeight="1">
      <c r="A6" s="6"/>
      <c r="B6" s="7">
        <v>5</v>
      </c>
      <c r="C6" s="8" t="s">
        <v>11</v>
      </c>
    </row>
    <row r="7" spans="1:3" ht="21.75" customHeight="1">
      <c r="A7" s="6"/>
      <c r="B7" s="7">
        <v>6</v>
      </c>
      <c r="C7" s="8" t="s">
        <v>12</v>
      </c>
    </row>
    <row r="8" spans="1:3" ht="21.75" customHeight="1">
      <c r="A8" s="6" t="s">
        <v>13</v>
      </c>
      <c r="B8" s="7">
        <v>7</v>
      </c>
      <c r="C8" s="8" t="s">
        <v>14</v>
      </c>
    </row>
    <row r="9" spans="1:3" ht="21.75" customHeight="1">
      <c r="A9" s="6"/>
      <c r="B9" s="7">
        <v>8</v>
      </c>
      <c r="C9" s="8" t="s">
        <v>15</v>
      </c>
    </row>
    <row r="10" spans="1:3" ht="21.75" customHeight="1">
      <c r="A10" s="6"/>
      <c r="B10" s="7">
        <v>9</v>
      </c>
      <c r="C10" s="8" t="s">
        <v>16</v>
      </c>
    </row>
    <row r="11" spans="1:3" ht="21.75" customHeight="1">
      <c r="A11" s="6" t="s">
        <v>17</v>
      </c>
      <c r="B11" s="7">
        <v>10</v>
      </c>
      <c r="C11" s="8" t="s">
        <v>18</v>
      </c>
    </row>
    <row r="12" spans="1:3" ht="21.75" customHeight="1">
      <c r="A12" s="6"/>
      <c r="B12" s="7">
        <v>11</v>
      </c>
      <c r="C12" s="8" t="s">
        <v>19</v>
      </c>
    </row>
    <row r="13" spans="1:3" ht="21.75" customHeight="1">
      <c r="A13" s="6"/>
      <c r="B13" s="7">
        <v>12</v>
      </c>
      <c r="C13" s="8" t="s">
        <v>20</v>
      </c>
    </row>
    <row r="14" spans="1:3" ht="21.75" customHeight="1">
      <c r="A14" s="6" t="s">
        <v>21</v>
      </c>
      <c r="B14" s="7">
        <v>13</v>
      </c>
      <c r="C14" s="8" t="s">
        <v>22</v>
      </c>
    </row>
    <row r="15" spans="1:3" ht="21.75" customHeight="1">
      <c r="A15" s="6"/>
      <c r="B15" s="7">
        <v>14</v>
      </c>
      <c r="C15" s="8" t="s">
        <v>23</v>
      </c>
    </row>
    <row r="16" spans="1:3" ht="21.75" customHeight="1">
      <c r="A16" s="6"/>
      <c r="B16" s="7">
        <v>15</v>
      </c>
      <c r="C16" s="8" t="s">
        <v>24</v>
      </c>
    </row>
    <row r="17" spans="1:3" ht="21.75" customHeight="1">
      <c r="A17" s="6" t="s">
        <v>25</v>
      </c>
      <c r="B17" s="7">
        <v>16</v>
      </c>
      <c r="C17" s="8" t="s">
        <v>26</v>
      </c>
    </row>
    <row r="18" spans="1:3" ht="21.75" customHeight="1">
      <c r="A18" s="6"/>
      <c r="B18" s="7">
        <v>17</v>
      </c>
      <c r="C18" s="8" t="s">
        <v>27</v>
      </c>
    </row>
    <row r="19" spans="1:3" ht="21.75" customHeight="1">
      <c r="A19" s="6"/>
      <c r="B19" s="7">
        <v>18</v>
      </c>
      <c r="C19" s="8" t="s">
        <v>28</v>
      </c>
    </row>
    <row r="20" spans="1:3" ht="21.75" customHeight="1">
      <c r="A20" s="10" t="s">
        <v>29</v>
      </c>
      <c r="B20" s="5">
        <v>19</v>
      </c>
      <c r="C20" s="11"/>
    </row>
    <row r="21" spans="1:3" ht="21.75" customHeight="1">
      <c r="A21" s="10"/>
      <c r="B21" s="5">
        <v>20</v>
      </c>
      <c r="C21" s="11"/>
    </row>
    <row r="22" spans="1:3" ht="21.75" customHeight="1">
      <c r="A22" s="10"/>
      <c r="B22" s="5">
        <v>21</v>
      </c>
      <c r="C22" s="11"/>
    </row>
    <row r="23" spans="1:3" ht="21.75" customHeight="1">
      <c r="A23" s="10" t="s">
        <v>30</v>
      </c>
      <c r="B23" s="5">
        <v>22</v>
      </c>
      <c r="C23" s="11"/>
    </row>
    <row r="24" spans="1:3" ht="21.75" customHeight="1">
      <c r="A24" s="10"/>
      <c r="B24" s="5">
        <v>23</v>
      </c>
      <c r="C24" s="11"/>
    </row>
    <row r="25" spans="1:3" ht="21.75" customHeight="1">
      <c r="A25" s="10"/>
      <c r="B25" s="5">
        <v>24</v>
      </c>
      <c r="C25" s="11"/>
    </row>
  </sheetData>
  <sheetProtection selectLockedCells="1" selectUnlockedCells="1"/>
  <mergeCells count="9">
    <mergeCell ref="A1:B1"/>
    <mergeCell ref="A2:A4"/>
    <mergeCell ref="A5:A7"/>
    <mergeCell ref="A8:A10"/>
    <mergeCell ref="A11:A13"/>
    <mergeCell ref="A14:A16"/>
    <mergeCell ref="A17:A19"/>
    <mergeCell ref="A20:A22"/>
    <mergeCell ref="A23:A25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&amp;L&amp;11&amp;A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workbookViewId="0" topLeftCell="A16">
      <selection activeCell="G33" sqref="G33"/>
    </sheetView>
  </sheetViews>
  <sheetFormatPr defaultColWidth="10.28125" defaultRowHeight="12"/>
  <cols>
    <col min="1" max="29" width="3.28125" style="12" customWidth="1"/>
    <col min="30" max="30" width="3.421875" style="12" customWidth="1"/>
    <col min="31" max="36" width="2.8515625" style="12" customWidth="1"/>
    <col min="37" max="16384" width="9.8515625" style="12" customWidth="1"/>
  </cols>
  <sheetData>
    <row r="1" spans="1:39" ht="30.75" customHeight="1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ht="9" customHeight="1">
      <c r="A2" s="15" t="s">
        <v>32</v>
      </c>
      <c r="B2" s="15"/>
      <c r="C2" s="15"/>
      <c r="D2" s="15"/>
      <c r="E2" s="15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ht="12.75">
      <c r="A3" s="15"/>
      <c r="B3" s="15"/>
      <c r="C3" s="15"/>
      <c r="D3" s="15"/>
      <c r="E3" s="15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3:39" ht="12.75">
      <c r="C4" s="16" t="s">
        <v>33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4"/>
      <c r="S4" s="16" t="s">
        <v>34</v>
      </c>
      <c r="T4" s="16"/>
      <c r="U4" s="16"/>
      <c r="V4" s="16"/>
      <c r="W4" s="16"/>
      <c r="X4" s="16"/>
      <c r="Y4" s="16"/>
      <c r="Z4" s="16"/>
      <c r="AA4" s="16"/>
      <c r="AB4" s="16"/>
      <c r="AC4" s="16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9" ht="12.75">
      <c r="A5" s="14"/>
      <c r="B5" s="1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4"/>
      <c r="Q5" s="14"/>
      <c r="R5" s="14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ht="12.75">
      <c r="A6" s="14"/>
      <c r="B6" s="14"/>
      <c r="C6" s="14"/>
      <c r="D6" s="14"/>
      <c r="E6" s="14"/>
      <c r="F6" s="14"/>
      <c r="I6" s="14"/>
      <c r="J6" s="14"/>
      <c r="K6" s="14"/>
      <c r="L6" s="14"/>
      <c r="M6" s="14"/>
      <c r="N6" s="14"/>
      <c r="Q6" s="14"/>
      <c r="R6" s="14"/>
      <c r="S6" s="14"/>
      <c r="T6" s="14"/>
      <c r="U6" s="14"/>
      <c r="V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 ht="12.75">
      <c r="A7" s="14"/>
      <c r="B7" s="14"/>
      <c r="C7" s="14"/>
      <c r="D7" s="14"/>
      <c r="E7" s="14"/>
      <c r="F7" s="14"/>
      <c r="G7" s="17" t="str">
        <f>IF('参加チーム'!C2="","",'参加チーム'!C2)</f>
        <v>折尾西</v>
      </c>
      <c r="H7" s="17"/>
      <c r="I7" s="17"/>
      <c r="J7" s="14"/>
      <c r="K7" s="14"/>
      <c r="L7" s="14"/>
      <c r="M7" s="14"/>
      <c r="N7" s="14"/>
      <c r="O7" s="14"/>
      <c r="Q7" s="14"/>
      <c r="R7" s="14"/>
      <c r="S7" s="14"/>
      <c r="T7" s="14"/>
      <c r="U7" s="14"/>
      <c r="V7" s="14"/>
      <c r="W7" s="17" t="str">
        <f>IF('参加チーム'!C8="","",'参加チーム'!C8)</f>
        <v>光貞</v>
      </c>
      <c r="X7" s="17"/>
      <c r="Y7" s="17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9" ht="12.75">
      <c r="A11" s="14"/>
      <c r="B11" s="14"/>
      <c r="C11" s="14"/>
      <c r="D11" s="14"/>
      <c r="E11" s="14"/>
      <c r="F11" s="14" t="s">
        <v>35</v>
      </c>
      <c r="G11" s="14"/>
      <c r="H11" s="14"/>
      <c r="I11" s="14"/>
      <c r="J11" s="14" t="s">
        <v>36</v>
      </c>
      <c r="K11" s="14"/>
      <c r="L11" s="14"/>
      <c r="M11" s="14"/>
      <c r="N11" s="14"/>
      <c r="Q11" s="14"/>
      <c r="R11" s="14"/>
      <c r="S11" s="14"/>
      <c r="T11" s="14"/>
      <c r="U11" s="14"/>
      <c r="V11" s="14" t="s">
        <v>35</v>
      </c>
      <c r="W11" s="14"/>
      <c r="X11" s="14"/>
      <c r="Y11" s="14"/>
      <c r="Z11" s="14" t="s">
        <v>36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ht="12.75">
      <c r="A12" s="14"/>
      <c r="B12" s="14"/>
      <c r="C12" s="14"/>
      <c r="D12" s="14"/>
      <c r="E12" s="14"/>
      <c r="F12" s="14"/>
      <c r="G12" s="15" t="s">
        <v>37</v>
      </c>
      <c r="H12" s="15"/>
      <c r="I12" s="15"/>
      <c r="J12" s="14"/>
      <c r="K12" s="14"/>
      <c r="L12" s="14"/>
      <c r="M12" s="14"/>
      <c r="N12" s="14"/>
      <c r="Q12" s="14"/>
      <c r="R12" s="14"/>
      <c r="S12" s="14"/>
      <c r="T12" s="14"/>
      <c r="U12" s="14"/>
      <c r="V12" s="14"/>
      <c r="W12" s="15" t="s">
        <v>38</v>
      </c>
      <c r="X12" s="15"/>
      <c r="Y12" s="15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0" ht="12.75">
      <c r="A13" s="14"/>
      <c r="B13" s="14"/>
      <c r="C13" s="14"/>
      <c r="D13" s="14"/>
      <c r="E13" s="14"/>
      <c r="F13" s="14"/>
      <c r="G13" s="15"/>
      <c r="H13" s="15"/>
      <c r="I13" s="15"/>
      <c r="J13" s="14"/>
      <c r="K13" s="14"/>
      <c r="L13" s="14"/>
      <c r="M13" s="14"/>
      <c r="N13" s="14"/>
      <c r="Q13" s="14"/>
      <c r="R13" s="14"/>
      <c r="S13" s="14"/>
      <c r="T13" s="14"/>
      <c r="U13" s="14"/>
      <c r="V13" s="14"/>
      <c r="W13" s="15"/>
      <c r="X13" s="15"/>
      <c r="Y13" s="15"/>
      <c r="Z13" s="14"/>
      <c r="AA13" s="14"/>
      <c r="AB13" s="14"/>
      <c r="AC13" s="14"/>
      <c r="AD13" s="14"/>
    </row>
    <row r="14" spans="5:27" ht="12.75">
      <c r="E14" s="14"/>
      <c r="F14" s="14"/>
      <c r="G14" s="14"/>
      <c r="H14" s="14"/>
      <c r="I14" s="14"/>
      <c r="J14" s="14"/>
      <c r="K14" s="14"/>
      <c r="U14" s="14"/>
      <c r="V14" s="14"/>
      <c r="W14" s="14"/>
      <c r="X14" s="14"/>
      <c r="Y14" s="14"/>
      <c r="Z14" s="14"/>
      <c r="AA14" s="14"/>
    </row>
    <row r="16" spans="3:29" ht="12.75">
      <c r="C16" s="17" t="str">
        <f>IF('参加チーム'!C3="","",'参加チーム'!C3)</f>
        <v>ビゴール</v>
      </c>
      <c r="D16" s="17"/>
      <c r="E16" s="17"/>
      <c r="H16" s="12" t="s">
        <v>39</v>
      </c>
      <c r="K16" s="17" t="str">
        <f>IF('参加チーム'!C4="","",'参加チーム'!C4)</f>
        <v>香月</v>
      </c>
      <c r="L16" s="17"/>
      <c r="M16" s="17"/>
      <c r="S16" s="17" t="str">
        <f>IF('参加チーム'!C9="","",'参加チーム'!C9)</f>
        <v>アスール</v>
      </c>
      <c r="T16" s="17"/>
      <c r="U16" s="17"/>
      <c r="X16" s="12" t="s">
        <v>39</v>
      </c>
      <c r="AA16" s="17" t="str">
        <f>IF('参加チーム'!C10="","",'参加チーム'!C10)</f>
        <v>本城</v>
      </c>
      <c r="AB16" s="17"/>
      <c r="AC16" s="17"/>
    </row>
    <row r="17" ht="16.5" customHeight="1"/>
    <row r="18" spans="1:39" ht="12.75">
      <c r="A18" s="14"/>
      <c r="B18" s="14"/>
      <c r="C18" s="14"/>
      <c r="D18" s="14"/>
      <c r="E18" s="14"/>
      <c r="F18" s="14"/>
      <c r="G18" s="17" t="str">
        <f>IF('参加チーム'!C5="","",'参加チーム'!C5)</f>
        <v>青山</v>
      </c>
      <c r="H18" s="17"/>
      <c r="I18" s="17"/>
      <c r="J18" s="14"/>
      <c r="K18" s="14"/>
      <c r="L18" s="14"/>
      <c r="M18" s="14"/>
      <c r="N18" s="14"/>
      <c r="O18" s="14"/>
      <c r="Q18" s="14"/>
      <c r="R18" s="14"/>
      <c r="S18" s="14"/>
      <c r="T18" s="14"/>
      <c r="U18" s="14"/>
      <c r="V18" s="14"/>
      <c r="W18" s="17" t="str">
        <f>IF('参加チーム'!C11="","",'参加チーム'!C11)</f>
        <v>レオビスター</v>
      </c>
      <c r="X18" s="17"/>
      <c r="Y18" s="17"/>
      <c r="Z18" s="18"/>
      <c r="AA18" s="18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39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ht="12.75">
      <c r="A22" s="14"/>
      <c r="B22" s="14"/>
      <c r="C22" s="14"/>
      <c r="D22" s="14"/>
      <c r="E22" s="14"/>
      <c r="F22" s="14" t="s">
        <v>40</v>
      </c>
      <c r="G22" s="14"/>
      <c r="H22" s="14"/>
      <c r="I22" s="14"/>
      <c r="J22" s="14" t="s">
        <v>41</v>
      </c>
      <c r="K22" s="14"/>
      <c r="L22" s="14"/>
      <c r="M22" s="14"/>
      <c r="N22" s="14"/>
      <c r="Q22" s="14"/>
      <c r="R22" s="14"/>
      <c r="S22" s="14"/>
      <c r="T22" s="14"/>
      <c r="U22" s="14"/>
      <c r="V22" s="14" t="s">
        <v>40</v>
      </c>
      <c r="W22" s="14"/>
      <c r="X22" s="14"/>
      <c r="Y22" s="14"/>
      <c r="Z22" s="14" t="s">
        <v>41</v>
      </c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ht="12.75">
      <c r="A23" s="14"/>
      <c r="B23" s="14"/>
      <c r="C23" s="14"/>
      <c r="D23" s="14"/>
      <c r="E23" s="14"/>
      <c r="F23" s="14"/>
      <c r="G23" s="15" t="s">
        <v>42</v>
      </c>
      <c r="H23" s="15"/>
      <c r="I23" s="15"/>
      <c r="J23" s="14"/>
      <c r="K23" s="14"/>
      <c r="L23" s="14"/>
      <c r="M23" s="14"/>
      <c r="N23" s="14"/>
      <c r="Q23" s="14"/>
      <c r="R23" s="14"/>
      <c r="S23" s="14"/>
      <c r="T23" s="14"/>
      <c r="U23" s="14"/>
      <c r="V23" s="14"/>
      <c r="W23" s="15" t="s">
        <v>43</v>
      </c>
      <c r="X23" s="15"/>
      <c r="Y23" s="15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0" ht="12.75">
      <c r="A24" s="14"/>
      <c r="B24" s="14"/>
      <c r="C24" s="14"/>
      <c r="D24" s="14"/>
      <c r="E24" s="14"/>
      <c r="F24" s="14"/>
      <c r="G24" s="15"/>
      <c r="H24" s="15"/>
      <c r="I24" s="15"/>
      <c r="J24" s="14"/>
      <c r="K24" s="14"/>
      <c r="L24" s="14"/>
      <c r="M24" s="14"/>
      <c r="N24" s="14"/>
      <c r="Q24" s="14"/>
      <c r="R24" s="14"/>
      <c r="S24" s="14"/>
      <c r="T24" s="14"/>
      <c r="U24" s="14"/>
      <c r="V24" s="14"/>
      <c r="W24" s="15"/>
      <c r="X24" s="15"/>
      <c r="Y24" s="15"/>
      <c r="Z24" s="14"/>
      <c r="AA24" s="14"/>
      <c r="AB24" s="14"/>
      <c r="AC24" s="14"/>
      <c r="AD24" s="14"/>
    </row>
    <row r="25" spans="5:27" ht="12.75">
      <c r="E25" s="14"/>
      <c r="F25" s="14"/>
      <c r="G25" s="14"/>
      <c r="H25" s="14"/>
      <c r="I25" s="14"/>
      <c r="J25" s="14"/>
      <c r="K25" s="14"/>
      <c r="U25" s="14"/>
      <c r="V25" s="14"/>
      <c r="W25" s="14"/>
      <c r="X25" s="14"/>
      <c r="Y25" s="14"/>
      <c r="Z25" s="14"/>
      <c r="AA25" s="14"/>
    </row>
    <row r="27" spans="3:29" ht="12.75">
      <c r="C27" s="17" t="str">
        <f>IF('参加チーム'!C6="","",'参加チーム'!C6)</f>
        <v>穴生</v>
      </c>
      <c r="D27" s="17"/>
      <c r="E27" s="17"/>
      <c r="H27" s="12" t="s">
        <v>44</v>
      </c>
      <c r="K27" s="17" t="str">
        <f>IF('参加チーム'!C7="","",'参加チーム'!C7)</f>
        <v>楠橋</v>
      </c>
      <c r="L27" s="17"/>
      <c r="M27" s="17"/>
      <c r="S27" s="17" t="str">
        <f>IF('参加チーム'!C12="","",'参加チーム'!C12)</f>
        <v>上津役</v>
      </c>
      <c r="T27" s="17"/>
      <c r="U27" s="17"/>
      <c r="X27" s="12" t="s">
        <v>44</v>
      </c>
      <c r="AA27" s="17" t="str">
        <f>IF('参加チーム'!C13="","",'参加チーム'!C13)</f>
        <v>星ヶ丘</v>
      </c>
      <c r="AB27" s="17"/>
      <c r="AC27" s="17"/>
    </row>
    <row r="28" ht="17.25" customHeight="1"/>
    <row r="29" spans="1:14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3:30" ht="12.75">
      <c r="C30" s="16" t="s">
        <v>45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4"/>
      <c r="S30" s="16" t="s">
        <v>46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4"/>
    </row>
    <row r="31" spans="1:30" ht="12.75">
      <c r="A31" s="14"/>
      <c r="B31" s="1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4"/>
      <c r="Q31" s="14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4"/>
    </row>
    <row r="32" spans="1:30" ht="12.75">
      <c r="A32" s="14"/>
      <c r="B32" s="14"/>
      <c r="C32" s="14"/>
      <c r="D32" s="14"/>
      <c r="E32" s="14"/>
      <c r="F32" s="14"/>
      <c r="I32" s="14"/>
      <c r="J32" s="14"/>
      <c r="K32" s="14"/>
      <c r="L32" s="14"/>
      <c r="M32" s="14"/>
      <c r="N32" s="14"/>
      <c r="Q32" s="14"/>
      <c r="R32" s="14"/>
      <c r="S32" s="14"/>
      <c r="T32" s="14"/>
      <c r="U32" s="14"/>
      <c r="V32" s="14"/>
      <c r="Y32" s="14"/>
      <c r="Z32" s="14"/>
      <c r="AA32" s="14"/>
      <c r="AB32" s="14"/>
      <c r="AC32" s="14"/>
      <c r="AD32" s="14"/>
    </row>
    <row r="33" spans="1:39" ht="12.75">
      <c r="A33" s="14"/>
      <c r="B33" s="14"/>
      <c r="C33" s="14"/>
      <c r="D33" s="14"/>
      <c r="E33" s="14"/>
      <c r="F33" s="14"/>
      <c r="G33" s="17" t="str">
        <f>IF('参加チーム'!C14="","",'参加チーム'!C14)</f>
        <v>八枝</v>
      </c>
      <c r="H33" s="17"/>
      <c r="I33" s="17"/>
      <c r="J33" s="14"/>
      <c r="K33" s="14"/>
      <c r="L33" s="14"/>
      <c r="M33" s="14"/>
      <c r="N33" s="14"/>
      <c r="O33" s="14"/>
      <c r="Q33" s="14"/>
      <c r="R33" s="14"/>
      <c r="S33" s="14"/>
      <c r="T33" s="14"/>
      <c r="U33" s="14"/>
      <c r="V33" s="14"/>
      <c r="W33" s="17">
        <f>IF('参加チーム'!C20="","",'参加チーム'!C20)</f>
      </c>
      <c r="X33" s="17"/>
      <c r="Y33" s="17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  <row r="37" spans="1:39" ht="12.75">
      <c r="A37" s="14"/>
      <c r="B37" s="14"/>
      <c r="C37" s="14"/>
      <c r="D37" s="14"/>
      <c r="E37" s="14"/>
      <c r="F37" s="14" t="s">
        <v>35</v>
      </c>
      <c r="G37" s="14"/>
      <c r="H37" s="14"/>
      <c r="I37" s="14"/>
      <c r="J37" s="14" t="s">
        <v>36</v>
      </c>
      <c r="K37" s="14"/>
      <c r="L37" s="14"/>
      <c r="M37" s="14"/>
      <c r="N37" s="14"/>
      <c r="Q37" s="14"/>
      <c r="R37" s="14"/>
      <c r="S37" s="14"/>
      <c r="T37" s="14"/>
      <c r="U37" s="14"/>
      <c r="V37" s="14" t="s">
        <v>35</v>
      </c>
      <c r="W37" s="14"/>
      <c r="X37" s="14"/>
      <c r="Y37" s="14"/>
      <c r="Z37" s="14" t="s">
        <v>36</v>
      </c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ht="12.75">
      <c r="A38" s="14"/>
      <c r="B38" s="14"/>
      <c r="C38" s="14"/>
      <c r="D38" s="14"/>
      <c r="E38" s="14"/>
      <c r="F38" s="14"/>
      <c r="G38" s="15" t="s">
        <v>47</v>
      </c>
      <c r="H38" s="15"/>
      <c r="I38" s="15"/>
      <c r="J38" s="14"/>
      <c r="K38" s="14"/>
      <c r="L38" s="14"/>
      <c r="M38" s="14"/>
      <c r="N38" s="14"/>
      <c r="Q38" s="14"/>
      <c r="R38" s="14"/>
      <c r="S38" s="14"/>
      <c r="T38" s="14"/>
      <c r="U38" s="14"/>
      <c r="V38" s="14"/>
      <c r="W38" s="15" t="s">
        <v>48</v>
      </c>
      <c r="X38" s="15"/>
      <c r="Y38" s="15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30" ht="12.75">
      <c r="A39" s="14"/>
      <c r="B39" s="14"/>
      <c r="C39" s="14"/>
      <c r="D39" s="14"/>
      <c r="E39" s="14"/>
      <c r="F39" s="14"/>
      <c r="G39" s="15"/>
      <c r="H39" s="15"/>
      <c r="I39" s="15"/>
      <c r="J39" s="14"/>
      <c r="K39" s="14"/>
      <c r="L39" s="14"/>
      <c r="M39" s="14"/>
      <c r="N39" s="14"/>
      <c r="Q39" s="14"/>
      <c r="R39" s="14"/>
      <c r="S39" s="14"/>
      <c r="T39" s="14"/>
      <c r="U39" s="14"/>
      <c r="V39" s="14"/>
      <c r="W39" s="15"/>
      <c r="X39" s="15"/>
      <c r="Y39" s="15"/>
      <c r="Z39" s="14"/>
      <c r="AA39" s="14"/>
      <c r="AB39" s="14"/>
      <c r="AC39" s="14"/>
      <c r="AD39" s="14"/>
    </row>
    <row r="40" spans="5:27" ht="12.75">
      <c r="E40" s="14"/>
      <c r="F40" s="14"/>
      <c r="G40" s="14"/>
      <c r="H40" s="14"/>
      <c r="I40" s="14"/>
      <c r="J40" s="14"/>
      <c r="K40" s="14"/>
      <c r="U40" s="14"/>
      <c r="V40" s="14"/>
      <c r="W40" s="14"/>
      <c r="X40" s="14"/>
      <c r="Y40" s="14"/>
      <c r="Z40" s="14"/>
      <c r="AA40" s="14"/>
    </row>
    <row r="42" spans="3:29" ht="12.75">
      <c r="C42" s="17" t="str">
        <f>IF('参加チーム'!C15="","",'参加チーム'!C15)</f>
        <v>ＰＳＴＣ</v>
      </c>
      <c r="D42" s="17"/>
      <c r="E42" s="17"/>
      <c r="H42" s="12" t="s">
        <v>39</v>
      </c>
      <c r="K42" s="17" t="str">
        <f>IF('参加チーム'!C16="","",'参加チーム'!C16)</f>
        <v>千代</v>
      </c>
      <c r="L42" s="17"/>
      <c r="M42" s="17"/>
      <c r="S42" s="17">
        <f>IF('参加チーム'!C21="","",'参加チーム'!C21)</f>
      </c>
      <c r="T42" s="17"/>
      <c r="U42" s="17"/>
      <c r="X42" s="12" t="s">
        <v>39</v>
      </c>
      <c r="AA42" s="17">
        <f>IF('参加チーム'!C22="","",'参加チーム'!C22)</f>
      </c>
      <c r="AB42" s="17"/>
      <c r="AC42" s="17"/>
    </row>
    <row r="44" spans="1:39" ht="12.75">
      <c r="A44" s="14"/>
      <c r="B44" s="14"/>
      <c r="C44" s="14"/>
      <c r="D44" s="14"/>
      <c r="E44" s="14"/>
      <c r="F44" s="14"/>
      <c r="G44" s="17" t="str">
        <f>IF('参加チーム'!C17="","",'参加チーム'!C17)</f>
        <v>折尾</v>
      </c>
      <c r="H44" s="17"/>
      <c r="I44" s="17"/>
      <c r="J44" s="14"/>
      <c r="K44" s="14"/>
      <c r="L44" s="14"/>
      <c r="M44" s="14"/>
      <c r="N44" s="14"/>
      <c r="O44" s="14"/>
      <c r="Q44" s="14"/>
      <c r="R44" s="14"/>
      <c r="S44" s="14"/>
      <c r="T44" s="14"/>
      <c r="U44" s="14"/>
      <c r="V44" s="14"/>
      <c r="W44" s="17">
        <f>IF('参加チーム'!C23="","",'参加チーム'!C23)</f>
      </c>
      <c r="X44" s="17"/>
      <c r="Y44" s="17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 ht="12.75">
      <c r="A48" s="14"/>
      <c r="B48" s="14"/>
      <c r="C48" s="14"/>
      <c r="D48" s="14"/>
      <c r="E48" s="14"/>
      <c r="F48" s="14" t="s">
        <v>40</v>
      </c>
      <c r="G48" s="14"/>
      <c r="H48" s="14"/>
      <c r="I48" s="14"/>
      <c r="J48" s="14" t="s">
        <v>41</v>
      </c>
      <c r="K48" s="14"/>
      <c r="L48" s="14"/>
      <c r="M48" s="14"/>
      <c r="N48" s="14"/>
      <c r="Q48" s="14"/>
      <c r="R48" s="14"/>
      <c r="S48" s="14"/>
      <c r="T48" s="14"/>
      <c r="U48" s="14"/>
      <c r="V48" s="14" t="s">
        <v>40</v>
      </c>
      <c r="W48" s="14"/>
      <c r="X48" s="14"/>
      <c r="Y48" s="14"/>
      <c r="Z48" s="14" t="s">
        <v>41</v>
      </c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 ht="12.75">
      <c r="A49" s="14"/>
      <c r="B49" s="14"/>
      <c r="C49" s="14"/>
      <c r="D49" s="14"/>
      <c r="E49" s="14"/>
      <c r="F49" s="14"/>
      <c r="G49" s="15" t="s">
        <v>49</v>
      </c>
      <c r="H49" s="15"/>
      <c r="I49" s="15"/>
      <c r="J49" s="14"/>
      <c r="K49" s="14"/>
      <c r="L49" s="14"/>
      <c r="M49" s="14"/>
      <c r="N49" s="14"/>
      <c r="Q49" s="14"/>
      <c r="R49" s="14"/>
      <c r="S49" s="14"/>
      <c r="T49" s="14"/>
      <c r="U49" s="14"/>
      <c r="V49" s="14"/>
      <c r="W49" s="15" t="s">
        <v>50</v>
      </c>
      <c r="X49" s="15"/>
      <c r="Y49" s="15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0" ht="12.75">
      <c r="A50" s="14"/>
      <c r="B50" s="14"/>
      <c r="C50" s="14"/>
      <c r="D50" s="14"/>
      <c r="E50" s="14"/>
      <c r="F50" s="14"/>
      <c r="G50" s="15"/>
      <c r="H50" s="15"/>
      <c r="I50" s="15"/>
      <c r="J50" s="14"/>
      <c r="K50" s="14"/>
      <c r="L50" s="14"/>
      <c r="M50" s="14"/>
      <c r="N50" s="14"/>
      <c r="Q50" s="14"/>
      <c r="R50" s="14"/>
      <c r="S50" s="14"/>
      <c r="T50" s="14"/>
      <c r="U50" s="14"/>
      <c r="V50" s="14"/>
      <c r="W50" s="15"/>
      <c r="X50" s="15"/>
      <c r="Y50" s="15"/>
      <c r="Z50" s="14"/>
      <c r="AA50" s="14"/>
      <c r="AB50" s="14"/>
      <c r="AC50" s="14"/>
      <c r="AD50" s="14"/>
    </row>
    <row r="51" spans="5:27" ht="12.75">
      <c r="E51" s="14"/>
      <c r="F51" s="14"/>
      <c r="G51" s="14"/>
      <c r="H51" s="14"/>
      <c r="I51" s="14"/>
      <c r="J51" s="14"/>
      <c r="K51" s="14"/>
      <c r="U51" s="14"/>
      <c r="V51" s="14"/>
      <c r="W51" s="14"/>
      <c r="X51" s="14"/>
      <c r="Y51" s="14"/>
      <c r="Z51" s="14"/>
      <c r="AA51" s="14"/>
    </row>
    <row r="53" spans="3:29" ht="12.75">
      <c r="C53" s="17" t="str">
        <f>IF('参加チーム'!C18="","",'参加チーム'!C18)</f>
        <v>ジュピター</v>
      </c>
      <c r="D53" s="17"/>
      <c r="E53" s="17"/>
      <c r="H53" s="12" t="s">
        <v>44</v>
      </c>
      <c r="K53" s="17" t="str">
        <f>IF('参加チーム'!C19="","",'参加チーム'!C19)</f>
        <v>浅川</v>
      </c>
      <c r="L53" s="17"/>
      <c r="M53" s="17"/>
      <c r="S53" s="17">
        <f>IF('参加チーム'!C24="","",'参加チーム'!C24)</f>
      </c>
      <c r="T53" s="17"/>
      <c r="U53" s="17"/>
      <c r="X53" s="12" t="s">
        <v>44</v>
      </c>
      <c r="AA53" s="17">
        <f>IF('参加チーム'!C25="","",'参加チーム'!C25)</f>
      </c>
      <c r="AB53" s="17"/>
      <c r="AC53" s="17"/>
    </row>
    <row r="54" ht="16.5" customHeight="1"/>
    <row r="55" spans="1:6" ht="19.5" customHeight="1">
      <c r="A55" s="19" t="s">
        <v>51</v>
      </c>
      <c r="B55" s="19"/>
      <c r="C55" s="19"/>
      <c r="D55" s="19"/>
      <c r="E55" s="19"/>
      <c r="F55" s="19"/>
    </row>
    <row r="56" spans="1:6" ht="19.5" customHeight="1">
      <c r="A56" s="19"/>
      <c r="B56" s="19"/>
      <c r="C56" s="19"/>
      <c r="D56" s="19"/>
      <c r="E56" s="19"/>
      <c r="F56" s="19"/>
    </row>
    <row r="57" spans="1:29" ht="19.5" customHeight="1">
      <c r="A57" s="17"/>
      <c r="B57" s="20" t="s">
        <v>52</v>
      </c>
      <c r="C57" s="20"/>
      <c r="D57" s="20"/>
      <c r="E57" s="20"/>
      <c r="F57" s="20"/>
      <c r="G57" s="20"/>
      <c r="H57" s="20"/>
      <c r="I57" s="20" t="s">
        <v>53</v>
      </c>
      <c r="J57" s="20"/>
      <c r="K57" s="20"/>
      <c r="L57" s="20"/>
      <c r="M57" s="20"/>
      <c r="N57" s="20"/>
      <c r="O57" s="20"/>
      <c r="P57" s="20" t="s">
        <v>54</v>
      </c>
      <c r="Q57" s="20"/>
      <c r="R57" s="20"/>
      <c r="S57" s="20"/>
      <c r="T57" s="20"/>
      <c r="U57" s="20"/>
      <c r="V57" s="20"/>
      <c r="W57" s="20" t="s">
        <v>55</v>
      </c>
      <c r="X57" s="20"/>
      <c r="Y57" s="20"/>
      <c r="Z57" s="20"/>
      <c r="AA57" s="20"/>
      <c r="AB57" s="20"/>
      <c r="AC57" s="20"/>
    </row>
    <row r="58" spans="1:29" ht="19.5" customHeight="1">
      <c r="A58" s="17" t="s">
        <v>56</v>
      </c>
      <c r="B58" s="20" t="s">
        <v>57</v>
      </c>
      <c r="C58" s="20"/>
      <c r="D58" s="17" t="s">
        <v>58</v>
      </c>
      <c r="E58" s="17"/>
      <c r="F58" s="17"/>
      <c r="G58" s="20" t="s">
        <v>59</v>
      </c>
      <c r="H58" s="20"/>
      <c r="I58" s="20" t="s">
        <v>60</v>
      </c>
      <c r="J58" s="20"/>
      <c r="K58" s="17" t="s">
        <v>58</v>
      </c>
      <c r="L58" s="17"/>
      <c r="M58" s="17"/>
      <c r="N58" s="20" t="s">
        <v>61</v>
      </c>
      <c r="O58" s="20"/>
      <c r="P58" s="20" t="s">
        <v>62</v>
      </c>
      <c r="Q58" s="20"/>
      <c r="R58" s="17" t="s">
        <v>58</v>
      </c>
      <c r="S58" s="17"/>
      <c r="T58" s="17"/>
      <c r="U58" s="20" t="s">
        <v>63</v>
      </c>
      <c r="V58" s="20"/>
      <c r="W58" s="20" t="s">
        <v>64</v>
      </c>
      <c r="X58" s="20"/>
      <c r="Y58" s="17" t="s">
        <v>58</v>
      </c>
      <c r="Z58" s="17"/>
      <c r="AA58" s="17"/>
      <c r="AB58" s="20" t="s">
        <v>65</v>
      </c>
      <c r="AC58" s="20"/>
    </row>
    <row r="59" spans="1:29" ht="19.5" customHeight="1">
      <c r="A59" s="17" t="s">
        <v>66</v>
      </c>
      <c r="B59" s="20" t="s">
        <v>67</v>
      </c>
      <c r="C59" s="20"/>
      <c r="D59" s="17" t="s">
        <v>58</v>
      </c>
      <c r="E59" s="17"/>
      <c r="F59" s="17"/>
      <c r="G59" s="20" t="s">
        <v>68</v>
      </c>
      <c r="H59" s="20"/>
      <c r="I59" s="20" t="s">
        <v>69</v>
      </c>
      <c r="J59" s="20"/>
      <c r="K59" s="17" t="s">
        <v>58</v>
      </c>
      <c r="L59" s="17"/>
      <c r="M59" s="17"/>
      <c r="N59" s="20" t="s">
        <v>70</v>
      </c>
      <c r="O59" s="20"/>
      <c r="P59" s="20" t="s">
        <v>71</v>
      </c>
      <c r="Q59" s="20"/>
      <c r="R59" s="17" t="s">
        <v>58</v>
      </c>
      <c r="S59" s="17"/>
      <c r="T59" s="17"/>
      <c r="U59" s="20" t="s">
        <v>72</v>
      </c>
      <c r="V59" s="20"/>
      <c r="W59" s="20" t="s">
        <v>73</v>
      </c>
      <c r="X59" s="20"/>
      <c r="Y59" s="17" t="s">
        <v>58</v>
      </c>
      <c r="Z59" s="17"/>
      <c r="AA59" s="17"/>
      <c r="AB59" s="20" t="s">
        <v>74</v>
      </c>
      <c r="AC59" s="20"/>
    </row>
    <row r="60" spans="1:29" ht="19.5" customHeight="1">
      <c r="A60" s="17" t="s">
        <v>75</v>
      </c>
      <c r="B60" s="20" t="s">
        <v>76</v>
      </c>
      <c r="C60" s="20"/>
      <c r="D60" s="17" t="s">
        <v>58</v>
      </c>
      <c r="E60" s="17"/>
      <c r="F60" s="17"/>
      <c r="G60" s="20" t="s">
        <v>77</v>
      </c>
      <c r="H60" s="20"/>
      <c r="I60" s="20" t="s">
        <v>78</v>
      </c>
      <c r="J60" s="20"/>
      <c r="K60" s="17" t="s">
        <v>58</v>
      </c>
      <c r="L60" s="17"/>
      <c r="M60" s="17"/>
      <c r="N60" s="20" t="s">
        <v>79</v>
      </c>
      <c r="O60" s="20"/>
      <c r="P60" s="20" t="s">
        <v>80</v>
      </c>
      <c r="Q60" s="20"/>
      <c r="R60" s="17" t="s">
        <v>58</v>
      </c>
      <c r="S60" s="17"/>
      <c r="T60" s="17"/>
      <c r="U60" s="20" t="s">
        <v>81</v>
      </c>
      <c r="V60" s="20"/>
      <c r="W60" s="20" t="s">
        <v>82</v>
      </c>
      <c r="X60" s="20"/>
      <c r="Y60" s="17" t="s">
        <v>58</v>
      </c>
      <c r="Z60" s="17"/>
      <c r="AA60" s="17"/>
      <c r="AB60" s="20" t="s">
        <v>83</v>
      </c>
      <c r="AC60" s="20"/>
    </row>
  </sheetData>
  <sheetProtection selectLockedCells="1" selectUnlockedCells="1"/>
  <mergeCells count="80">
    <mergeCell ref="A1:Q1"/>
    <mergeCell ref="A2:E3"/>
    <mergeCell ref="C4:M5"/>
    <mergeCell ref="S4:AC5"/>
    <mergeCell ref="G7:I7"/>
    <mergeCell ref="W7:Y7"/>
    <mergeCell ref="G12:I13"/>
    <mergeCell ref="W12:Y13"/>
    <mergeCell ref="C16:E16"/>
    <mergeCell ref="K16:M16"/>
    <mergeCell ref="S16:U16"/>
    <mergeCell ref="AA16:AC16"/>
    <mergeCell ref="G18:I18"/>
    <mergeCell ref="W18:Y18"/>
    <mergeCell ref="Z18:AA18"/>
    <mergeCell ref="G23:I24"/>
    <mergeCell ref="W23:Y24"/>
    <mergeCell ref="C27:E27"/>
    <mergeCell ref="K27:M27"/>
    <mergeCell ref="S27:U27"/>
    <mergeCell ref="AA27:AC27"/>
    <mergeCell ref="C30:M31"/>
    <mergeCell ref="S30:AC31"/>
    <mergeCell ref="G33:I33"/>
    <mergeCell ref="W33:Y33"/>
    <mergeCell ref="G38:I39"/>
    <mergeCell ref="W38:Y39"/>
    <mergeCell ref="C42:E42"/>
    <mergeCell ref="K42:M42"/>
    <mergeCell ref="S42:U42"/>
    <mergeCell ref="AA42:AC42"/>
    <mergeCell ref="G44:I44"/>
    <mergeCell ref="W44:Y44"/>
    <mergeCell ref="G49:I50"/>
    <mergeCell ref="W49:Y50"/>
    <mergeCell ref="C53:E53"/>
    <mergeCell ref="K53:M53"/>
    <mergeCell ref="S53:U53"/>
    <mergeCell ref="AA53:AC53"/>
    <mergeCell ref="A55:F56"/>
    <mergeCell ref="B57:H57"/>
    <mergeCell ref="I57:O57"/>
    <mergeCell ref="P57:V57"/>
    <mergeCell ref="W57:AC57"/>
    <mergeCell ref="B58:C58"/>
    <mergeCell ref="D58:F58"/>
    <mergeCell ref="G58:H58"/>
    <mergeCell ref="I58:J58"/>
    <mergeCell ref="K58:M58"/>
    <mergeCell ref="N58:O58"/>
    <mergeCell ref="P58:Q58"/>
    <mergeCell ref="R58:T58"/>
    <mergeCell ref="U58:V58"/>
    <mergeCell ref="W58:X58"/>
    <mergeCell ref="Y58:AA58"/>
    <mergeCell ref="AB58:AC58"/>
    <mergeCell ref="B59:C59"/>
    <mergeCell ref="D59:F59"/>
    <mergeCell ref="G59:H59"/>
    <mergeCell ref="I59:J59"/>
    <mergeCell ref="K59:M59"/>
    <mergeCell ref="N59:O59"/>
    <mergeCell ref="P59:Q59"/>
    <mergeCell ref="R59:T59"/>
    <mergeCell ref="U59:V59"/>
    <mergeCell ref="W59:X59"/>
    <mergeCell ref="Y59:AA59"/>
    <mergeCell ref="AB59:AC59"/>
    <mergeCell ref="B60:C60"/>
    <mergeCell ref="D60:F60"/>
    <mergeCell ref="G60:H60"/>
    <mergeCell ref="I60:J60"/>
    <mergeCell ref="K60:M60"/>
    <mergeCell ref="N60:O60"/>
    <mergeCell ref="P60:Q60"/>
    <mergeCell ref="R60:T60"/>
    <mergeCell ref="U60:V60"/>
    <mergeCell ref="W60:X60"/>
    <mergeCell ref="Y60:AA60"/>
    <mergeCell ref="AB60:AC60"/>
  </mergeCells>
  <printOptions/>
  <pageMargins left="0.7083333333333334" right="0.5118055555555555" top="0.31527777777777777" bottom="0.31527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6"/>
  <sheetViews>
    <sheetView workbookViewId="0" topLeftCell="A7">
      <selection activeCell="Q77" sqref="Q77"/>
    </sheetView>
  </sheetViews>
  <sheetFormatPr defaultColWidth="9.140625" defaultRowHeight="12"/>
  <cols>
    <col min="1" max="1" width="6.28125" style="3" customWidth="1"/>
    <col min="2" max="2" width="9.57421875" style="3" customWidth="1"/>
    <col min="3" max="3" width="12.57421875" style="3" customWidth="1"/>
    <col min="4" max="5" width="11.28125" style="3" customWidth="1"/>
    <col min="6" max="6" width="4.00390625" style="3" customWidth="1"/>
    <col min="7" max="7" width="3.28125" style="3" customWidth="1"/>
    <col min="8" max="8" width="4.00390625" style="21" customWidth="1"/>
    <col min="9" max="9" width="11.28125" style="21" customWidth="1"/>
    <col min="10" max="11" width="11.28125" style="3" customWidth="1"/>
    <col min="12" max="12" width="9.8515625" style="22" customWidth="1"/>
    <col min="13" max="14" width="9.57421875" style="3" customWidth="1"/>
    <col min="15" max="15" width="9.8515625" style="2" customWidth="1"/>
    <col min="16" max="16" width="9.8515625" style="12" customWidth="1"/>
    <col min="17" max="16384" width="9.57421875" style="3" customWidth="1"/>
  </cols>
  <sheetData>
    <row r="1" spans="1:11" ht="12.75">
      <c r="A1" s="23" t="s">
        <v>84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M2" s="2"/>
      <c r="N2" s="3" t="s">
        <v>85</v>
      </c>
    </row>
    <row r="3" spans="1:11" ht="18.75" customHeight="1">
      <c r="A3" s="24" t="s">
        <v>86</v>
      </c>
      <c r="B3" s="25" t="s">
        <v>87</v>
      </c>
      <c r="C3" s="25" t="s">
        <v>88</v>
      </c>
      <c r="D3" s="25" t="s">
        <v>89</v>
      </c>
      <c r="E3" s="25" t="s">
        <v>90</v>
      </c>
      <c r="F3" s="25"/>
      <c r="G3" s="25"/>
      <c r="H3" s="25"/>
      <c r="I3" s="25"/>
      <c r="J3" s="25" t="s">
        <v>91</v>
      </c>
      <c r="K3" s="26" t="s">
        <v>92</v>
      </c>
    </row>
    <row r="4" spans="1:11" ht="18.75" customHeight="1">
      <c r="A4" s="27">
        <v>1</v>
      </c>
      <c r="B4" s="28">
        <v>0.375</v>
      </c>
      <c r="C4" s="29" t="s">
        <v>93</v>
      </c>
      <c r="D4" s="29" t="str">
        <f>IF('参加チーム'!C2="","",'参加チーム'!C2)</f>
        <v>折尾西</v>
      </c>
      <c r="E4" s="29">
        <f>IF(F4="","",F4+F5)</f>
      </c>
      <c r="F4" s="30"/>
      <c r="G4" s="31" t="s">
        <v>58</v>
      </c>
      <c r="H4" s="32"/>
      <c r="I4" s="29">
        <f>IF(H4="","",H4+H5)</f>
      </c>
      <c r="J4" s="29" t="str">
        <f>IF('参加チーム'!C3="","",'参加チーム'!C3)</f>
        <v>ビゴール</v>
      </c>
      <c r="K4" s="33" t="str">
        <f>IF('参加チーム'!C6="","",'参加チーム'!C6)</f>
        <v>穴生</v>
      </c>
    </row>
    <row r="5" spans="1:11" ht="18.75" customHeight="1">
      <c r="A5" s="27"/>
      <c r="B5" s="28"/>
      <c r="C5" s="29"/>
      <c r="D5" s="29"/>
      <c r="E5" s="29"/>
      <c r="F5" s="30"/>
      <c r="G5" s="34" t="s">
        <v>58</v>
      </c>
      <c r="H5" s="32"/>
      <c r="I5" s="29"/>
      <c r="J5" s="29"/>
      <c r="K5" s="33"/>
    </row>
    <row r="6" spans="1:11" ht="18.75" customHeight="1">
      <c r="A6" s="27">
        <v>2</v>
      </c>
      <c r="B6" s="28">
        <v>0.40277777777777773</v>
      </c>
      <c r="C6" s="29" t="s">
        <v>94</v>
      </c>
      <c r="D6" s="29" t="str">
        <f>IF('参加チーム'!C5="","",'参加チーム'!C5)</f>
        <v>青山</v>
      </c>
      <c r="E6" s="29">
        <f>IF(F6="","",F6+F7)</f>
      </c>
      <c r="F6" s="35"/>
      <c r="G6" s="31" t="s">
        <v>58</v>
      </c>
      <c r="H6" s="36"/>
      <c r="I6" s="29">
        <f>IF(H6="","",H6+H7)</f>
      </c>
      <c r="J6" s="29" t="str">
        <f>IF('参加チーム'!C6="","",'参加チーム'!C6)</f>
        <v>穴生</v>
      </c>
      <c r="K6" s="33" t="str">
        <f>IF('参加チーム'!C2="","",'参加チーム'!C2)</f>
        <v>折尾西</v>
      </c>
    </row>
    <row r="7" spans="1:11" ht="18.75" customHeight="1">
      <c r="A7" s="27"/>
      <c r="B7" s="28"/>
      <c r="C7" s="29"/>
      <c r="D7" s="29"/>
      <c r="E7" s="29"/>
      <c r="F7" s="37"/>
      <c r="G7" s="34" t="s">
        <v>58</v>
      </c>
      <c r="H7" s="38"/>
      <c r="I7" s="29"/>
      <c r="J7" s="29"/>
      <c r="K7" s="33"/>
    </row>
    <row r="8" spans="1:11" ht="18.75" customHeight="1">
      <c r="A8" s="27">
        <v>3</v>
      </c>
      <c r="B8" s="28">
        <v>0.43055555555555564</v>
      </c>
      <c r="C8" s="29" t="s">
        <v>93</v>
      </c>
      <c r="D8" s="29" t="str">
        <f>IF('参加チーム'!C3="","",'参加チーム'!C3)</f>
        <v>ビゴール</v>
      </c>
      <c r="E8" s="29">
        <f>IF(F8="","",F8+F9)</f>
      </c>
      <c r="F8" s="30"/>
      <c r="G8" s="31" t="s">
        <v>58</v>
      </c>
      <c r="H8" s="32"/>
      <c r="I8" s="29">
        <f>IF(H8="","",H8+H9)</f>
      </c>
      <c r="J8" s="29" t="str">
        <f>IF('参加チーム'!C4="","",'参加チーム'!C4)</f>
        <v>香月</v>
      </c>
      <c r="K8" s="33" t="str">
        <f>IF('参加チーム'!C5="","",'参加チーム'!C5)</f>
        <v>青山</v>
      </c>
    </row>
    <row r="9" spans="1:11" ht="18.75" customHeight="1">
      <c r="A9" s="27"/>
      <c r="B9" s="28"/>
      <c r="C9" s="29"/>
      <c r="D9" s="29"/>
      <c r="E9" s="29"/>
      <c r="F9" s="30"/>
      <c r="G9" s="34" t="s">
        <v>58</v>
      </c>
      <c r="H9" s="32"/>
      <c r="I9" s="29"/>
      <c r="J9" s="29"/>
      <c r="K9" s="33"/>
    </row>
    <row r="10" spans="1:11" ht="18.75" customHeight="1">
      <c r="A10" s="27">
        <v>4</v>
      </c>
      <c r="B10" s="28">
        <v>0.4583333333333333</v>
      </c>
      <c r="C10" s="29" t="s">
        <v>94</v>
      </c>
      <c r="D10" s="29" t="str">
        <f>IF('参加チーム'!C6="","",'参加チーム'!C6)</f>
        <v>穴生</v>
      </c>
      <c r="E10" s="29">
        <f>IF(F10="","",F10+F11)</f>
      </c>
      <c r="F10" s="35"/>
      <c r="G10" s="31" t="s">
        <v>58</v>
      </c>
      <c r="H10" s="36"/>
      <c r="I10" s="29">
        <f>IF(H10="","",H10+H11)</f>
      </c>
      <c r="J10" s="29" t="str">
        <f>IF('参加チーム'!C7="","",'参加チーム'!C7)</f>
        <v>楠橋</v>
      </c>
      <c r="K10" s="33" t="str">
        <f>IF('参加チーム'!C3="","",'参加チーム'!C3)</f>
        <v>ビゴール</v>
      </c>
    </row>
    <row r="11" spans="1:11" ht="18.75" customHeight="1">
      <c r="A11" s="27"/>
      <c r="B11" s="28"/>
      <c r="C11" s="29"/>
      <c r="D11" s="29"/>
      <c r="E11" s="29"/>
      <c r="F11" s="39"/>
      <c r="G11" s="34" t="s">
        <v>58</v>
      </c>
      <c r="H11" s="40"/>
      <c r="I11" s="29"/>
      <c r="J11" s="29"/>
      <c r="K11" s="33"/>
    </row>
    <row r="12" spans="1:11" ht="18.75" customHeight="1">
      <c r="A12" s="27">
        <v>5</v>
      </c>
      <c r="B12" s="28">
        <v>0.4861111111111111</v>
      </c>
      <c r="C12" s="29" t="s">
        <v>93</v>
      </c>
      <c r="D12" s="29" t="str">
        <f>IF('参加チーム'!C4="","",'参加チーム'!C4)</f>
        <v>香月</v>
      </c>
      <c r="E12" s="29">
        <f>IF(F12="","",F12+F13)</f>
      </c>
      <c r="F12" s="30"/>
      <c r="G12" s="31" t="s">
        <v>58</v>
      </c>
      <c r="H12" s="32"/>
      <c r="I12" s="29">
        <f>IF(H12="","",H12+H13)</f>
      </c>
      <c r="J12" s="29" t="str">
        <f>IF('参加チーム'!C2="","",'参加チーム'!C2)</f>
        <v>折尾西</v>
      </c>
      <c r="K12" s="33" t="str">
        <f>IF('参加チーム'!C7="","",'参加チーム'!C7)</f>
        <v>楠橋</v>
      </c>
    </row>
    <row r="13" spans="1:11" ht="18.75" customHeight="1">
      <c r="A13" s="27"/>
      <c r="B13" s="28"/>
      <c r="C13" s="29"/>
      <c r="D13" s="29"/>
      <c r="E13" s="29"/>
      <c r="F13" s="30"/>
      <c r="G13" s="34" t="s">
        <v>58</v>
      </c>
      <c r="H13" s="32"/>
      <c r="I13" s="29"/>
      <c r="J13" s="29"/>
      <c r="K13" s="33"/>
    </row>
    <row r="14" spans="1:11" ht="18.75" customHeight="1">
      <c r="A14" s="27">
        <v>6</v>
      </c>
      <c r="B14" s="28">
        <v>0.513888888888889</v>
      </c>
      <c r="C14" s="29" t="s">
        <v>94</v>
      </c>
      <c r="D14" s="29" t="str">
        <f>IF('参加チーム'!C7="","",'参加チーム'!C7)</f>
        <v>楠橋</v>
      </c>
      <c r="E14" s="29">
        <f>IF(F14="","",F14+F15)</f>
      </c>
      <c r="F14" s="35"/>
      <c r="G14" s="31" t="s">
        <v>58</v>
      </c>
      <c r="H14" s="36"/>
      <c r="I14" s="29">
        <f>IF(H14="","",H14+H15)</f>
      </c>
      <c r="J14" s="29" t="str">
        <f>IF('参加チーム'!C5="","",'参加チーム'!C5)</f>
        <v>青山</v>
      </c>
      <c r="K14" s="33" t="str">
        <f>IF('参加チーム'!C4="","",'参加チーム'!C4)</f>
        <v>香月</v>
      </c>
    </row>
    <row r="15" spans="1:16" ht="18.75" customHeight="1">
      <c r="A15" s="27"/>
      <c r="B15" s="28"/>
      <c r="C15" s="29"/>
      <c r="D15" s="29"/>
      <c r="E15" s="29"/>
      <c r="F15" s="37"/>
      <c r="G15" s="34" t="s">
        <v>58</v>
      </c>
      <c r="H15" s="38"/>
      <c r="I15" s="29"/>
      <c r="J15" s="29"/>
      <c r="K15" s="33"/>
      <c r="O15" s="5"/>
      <c r="P15" s="17" t="s">
        <v>95</v>
      </c>
    </row>
    <row r="16" spans="1:18" ht="18.75" customHeight="1">
      <c r="A16" s="27">
        <v>7</v>
      </c>
      <c r="B16" s="28">
        <v>0.5625</v>
      </c>
      <c r="C16" s="29" t="s">
        <v>96</v>
      </c>
      <c r="D16" s="29" t="str">
        <f>IF('１日目結果表・各ピッチ順位'!U6="","イパート３位",'１日目結果表・各ピッチ順位'!U6)</f>
        <v>イパート３位</v>
      </c>
      <c r="E16" s="29">
        <f>IF(F16="","",F16+F17)</f>
      </c>
      <c r="F16" s="30"/>
      <c r="G16" s="31" t="s">
        <v>58</v>
      </c>
      <c r="H16" s="32"/>
      <c r="I16" s="29">
        <f>IF(H16="","",H16+H17)</f>
      </c>
      <c r="J16" s="29" t="str">
        <f>IF('１日目結果表・各ピッチ順位'!U11="","ロパート３位",'１日目結果表・各ピッチ順位'!U11)</f>
        <v>ロパート３位</v>
      </c>
      <c r="K16" s="33" t="str">
        <f>IF('１日目結果表・各ピッチ順位'!U4="","イパート１位",'１日目結果表・各ピッチ順位'!U4)</f>
        <v>イパート１位</v>
      </c>
      <c r="O16" s="5" t="s">
        <v>97</v>
      </c>
      <c r="P16" s="41"/>
      <c r="R16" s="3" t="s">
        <v>98</v>
      </c>
    </row>
    <row r="17" spans="1:18" ht="18.75" customHeight="1">
      <c r="A17" s="27"/>
      <c r="B17" s="28"/>
      <c r="C17" s="29"/>
      <c r="D17" s="29"/>
      <c r="E17" s="29"/>
      <c r="F17" s="30"/>
      <c r="G17" s="34" t="s">
        <v>58</v>
      </c>
      <c r="H17" s="32"/>
      <c r="I17" s="29"/>
      <c r="J17" s="29"/>
      <c r="K17" s="33"/>
      <c r="O17" s="5" t="s">
        <v>99</v>
      </c>
      <c r="P17" s="41"/>
      <c r="R17" s="3" t="s">
        <v>100</v>
      </c>
    </row>
    <row r="18" spans="1:18" ht="18.75" customHeight="1">
      <c r="A18" s="27">
        <v>8</v>
      </c>
      <c r="B18" s="28">
        <v>0.59375</v>
      </c>
      <c r="C18" s="29" t="s">
        <v>101</v>
      </c>
      <c r="D18" s="29" t="str">
        <f>IF('１日目結果表・各ピッチ順位'!U5="","イパート２位",'１日目結果表・各ピッチ順位'!U5)</f>
        <v>イパート２位</v>
      </c>
      <c r="E18" s="29">
        <f>IF(F18="","",F18+F19)</f>
      </c>
      <c r="F18" s="35"/>
      <c r="G18" s="31" t="s">
        <v>58</v>
      </c>
      <c r="H18" s="36"/>
      <c r="I18" s="29">
        <f>IF(H18="","",H18+H19)</f>
      </c>
      <c r="J18" s="29" t="str">
        <f>IF('１日目結果表・各ピッチ順位'!U10="","ロパート２位",'１日目結果表・各ピッチ順位'!U10)</f>
        <v>ロパート２位</v>
      </c>
      <c r="K18" s="33" t="str">
        <f>IF('１日目結果表・各ピッチ順位'!U6="","イパート３位",'１日目結果表・各ピッチ順位'!U6)</f>
        <v>イパート３位</v>
      </c>
      <c r="O18" s="5" t="s">
        <v>102</v>
      </c>
      <c r="P18" s="41"/>
      <c r="R18" s="3" t="s">
        <v>103</v>
      </c>
    </row>
    <row r="19" spans="1:18" ht="18.75" customHeight="1">
      <c r="A19" s="27"/>
      <c r="B19" s="28"/>
      <c r="C19" s="29"/>
      <c r="D19" s="29"/>
      <c r="E19" s="29"/>
      <c r="F19" s="30"/>
      <c r="G19" s="31" t="s">
        <v>58</v>
      </c>
      <c r="H19" s="32"/>
      <c r="I19" s="29"/>
      <c r="J19" s="29"/>
      <c r="K19" s="33"/>
      <c r="O19" s="5" t="s">
        <v>104</v>
      </c>
      <c r="P19" s="41"/>
      <c r="R19" s="3" t="s">
        <v>105</v>
      </c>
    </row>
    <row r="20" spans="1:18" ht="18.75" customHeight="1">
      <c r="A20" s="42">
        <v>9</v>
      </c>
      <c r="B20" s="43">
        <v>0.625</v>
      </c>
      <c r="C20" s="44" t="s">
        <v>106</v>
      </c>
      <c r="D20" s="44" t="str">
        <f>IF('１日目結果表・各ピッチ順位'!U4="","イパート１位",'１日目結果表・各ピッチ順位'!U4)</f>
        <v>イパート１位</v>
      </c>
      <c r="E20" s="44">
        <f>IF(F20="","",F20+F21)</f>
      </c>
      <c r="F20" s="45"/>
      <c r="G20" s="46" t="s">
        <v>58</v>
      </c>
      <c r="H20" s="47"/>
      <c r="I20" s="44">
        <f>IF(H20="","",H20+H21)</f>
      </c>
      <c r="J20" s="44" t="str">
        <f>IF('１日目結果表・各ピッチ順位'!U9="","ロパート１位",'１日目結果表・各ピッチ順位'!U9)</f>
        <v>ロパート１位</v>
      </c>
      <c r="K20" s="33" t="str">
        <f>IF('１日目結果表・各ピッチ順位'!U5="","主審イパート２位",'１日目結果表・各ピッチ順位'!U5)</f>
        <v>主審イパート２位</v>
      </c>
      <c r="O20" s="5" t="s">
        <v>107</v>
      </c>
      <c r="P20" s="41"/>
      <c r="R20" s="3" t="s">
        <v>108</v>
      </c>
    </row>
    <row r="21" spans="1:16" ht="18.75" customHeight="1">
      <c r="A21" s="42"/>
      <c r="B21" s="43"/>
      <c r="C21" s="44"/>
      <c r="D21" s="44"/>
      <c r="E21" s="44"/>
      <c r="F21" s="48"/>
      <c r="G21" s="49" t="s">
        <v>58</v>
      </c>
      <c r="H21" s="50"/>
      <c r="I21" s="44"/>
      <c r="J21" s="44"/>
      <c r="K21" s="51" t="str">
        <f>IF('１日目結果表・各ピッチ順位'!U10="","副審ロパート２位・３位",'１日目結果表・各ピッチ順位'!U10)</f>
        <v>副審ロパート２位・３位</v>
      </c>
      <c r="L21" s="52">
        <f>IF('１日目結果表・各ピッチ順位'!U11="","",'１日目結果表・各ピッチ順位'!U11)</f>
      </c>
      <c r="O21" s="5" t="s">
        <v>109</v>
      </c>
      <c r="P21" s="41"/>
    </row>
    <row r="22" spans="1:11" ht="10.5" customHeight="1">
      <c r="A22" s="53"/>
      <c r="B22" s="53"/>
      <c r="C22" s="53"/>
      <c r="D22" s="53"/>
      <c r="E22" s="53"/>
      <c r="F22" s="53"/>
      <c r="G22" s="53"/>
      <c r="H22" s="54"/>
      <c r="I22" s="54"/>
      <c r="J22" s="53"/>
      <c r="K22" s="53"/>
    </row>
    <row r="23" spans="1:11" ht="17.25" customHeight="1">
      <c r="A23" s="55" t="s">
        <v>110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8.7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18.75" customHeight="1">
      <c r="A25" s="24" t="s">
        <v>111</v>
      </c>
      <c r="B25" s="25" t="s">
        <v>112</v>
      </c>
      <c r="C25" s="25" t="s">
        <v>88</v>
      </c>
      <c r="D25" s="25" t="s">
        <v>113</v>
      </c>
      <c r="E25" s="25" t="s">
        <v>114</v>
      </c>
      <c r="F25" s="25"/>
      <c r="G25" s="25"/>
      <c r="H25" s="25"/>
      <c r="I25" s="25"/>
      <c r="J25" s="25" t="s">
        <v>115</v>
      </c>
      <c r="K25" s="26" t="s">
        <v>116</v>
      </c>
    </row>
    <row r="26" spans="1:11" ht="18.75" customHeight="1">
      <c r="A26" s="27">
        <v>1</v>
      </c>
      <c r="B26" s="28">
        <v>0.375</v>
      </c>
      <c r="C26" s="29" t="s">
        <v>117</v>
      </c>
      <c r="D26" s="29" t="str">
        <f>IF('参加チーム'!C8="","",'参加チーム'!C8)</f>
        <v>光貞</v>
      </c>
      <c r="E26" s="29">
        <f>IF(F26="","",F26+F27)</f>
      </c>
      <c r="F26" s="30"/>
      <c r="G26" s="31" t="s">
        <v>58</v>
      </c>
      <c r="H26" s="32"/>
      <c r="I26" s="29">
        <f>IF(H26="","",H26+H27)</f>
      </c>
      <c r="J26" s="29" t="str">
        <f>IF('参加チーム'!C9="","",'参加チーム'!C9)</f>
        <v>アスール</v>
      </c>
      <c r="K26" s="33" t="str">
        <f>IF('参加チーム'!C12="","",'参加チーム'!C12)</f>
        <v>上津役</v>
      </c>
    </row>
    <row r="27" spans="1:11" ht="18.75" customHeight="1">
      <c r="A27" s="27"/>
      <c r="B27" s="28"/>
      <c r="C27" s="29"/>
      <c r="D27" s="29"/>
      <c r="E27" s="29"/>
      <c r="F27" s="30"/>
      <c r="G27" s="34" t="s">
        <v>58</v>
      </c>
      <c r="H27" s="32"/>
      <c r="I27" s="29"/>
      <c r="J27" s="29"/>
      <c r="K27" s="33"/>
    </row>
    <row r="28" spans="1:11" ht="18.75" customHeight="1">
      <c r="A28" s="27">
        <v>2</v>
      </c>
      <c r="B28" s="28">
        <v>0.40277777777777773</v>
      </c>
      <c r="C28" s="29" t="s">
        <v>118</v>
      </c>
      <c r="D28" s="29" t="str">
        <f>IF('参加チーム'!C11="","",'参加チーム'!C11)</f>
        <v>レオビスター</v>
      </c>
      <c r="E28" s="29">
        <f>IF(F28="","",F28+F29)</f>
      </c>
      <c r="F28" s="35"/>
      <c r="G28" s="31" t="s">
        <v>58</v>
      </c>
      <c r="H28" s="36"/>
      <c r="I28" s="29">
        <f>IF(H28="","",H28+H29)</f>
      </c>
      <c r="J28" s="29" t="str">
        <f>IF('参加チーム'!C12="","",'参加チーム'!C12)</f>
        <v>上津役</v>
      </c>
      <c r="K28" s="33" t="str">
        <f>IF('参加チーム'!C8="","",'参加チーム'!C8)</f>
        <v>光貞</v>
      </c>
    </row>
    <row r="29" spans="1:11" ht="18.75" customHeight="1">
      <c r="A29" s="27"/>
      <c r="B29" s="28"/>
      <c r="C29" s="29"/>
      <c r="D29" s="29"/>
      <c r="E29" s="29"/>
      <c r="F29" s="37"/>
      <c r="G29" s="34" t="s">
        <v>58</v>
      </c>
      <c r="H29" s="38"/>
      <c r="I29" s="29"/>
      <c r="J29" s="29"/>
      <c r="K29" s="33"/>
    </row>
    <row r="30" spans="1:11" ht="18.75" customHeight="1">
      <c r="A30" s="27">
        <v>3</v>
      </c>
      <c r="B30" s="28">
        <v>0.43055555555555564</v>
      </c>
      <c r="C30" s="29" t="s">
        <v>117</v>
      </c>
      <c r="D30" s="29" t="str">
        <f>IF('参加チーム'!C9="","",'参加チーム'!C9)</f>
        <v>アスール</v>
      </c>
      <c r="E30" s="29">
        <f>IF(F30="","",F30+F31)</f>
      </c>
      <c r="F30" s="30"/>
      <c r="G30" s="31" t="s">
        <v>58</v>
      </c>
      <c r="H30" s="32"/>
      <c r="I30" s="29">
        <f>IF(H30="","",H30+H31)</f>
      </c>
      <c r="J30" s="29" t="str">
        <f>IF('参加チーム'!C10="","",'参加チーム'!C10)</f>
        <v>本城</v>
      </c>
      <c r="K30" s="33" t="str">
        <f>IF('参加チーム'!C11="","",'参加チーム'!C11)</f>
        <v>レオビスター</v>
      </c>
    </row>
    <row r="31" spans="1:11" ht="18.75" customHeight="1">
      <c r="A31" s="27"/>
      <c r="B31" s="28"/>
      <c r="C31" s="29"/>
      <c r="D31" s="29"/>
      <c r="E31" s="29"/>
      <c r="F31" s="30"/>
      <c r="G31" s="34" t="s">
        <v>58</v>
      </c>
      <c r="H31" s="32"/>
      <c r="I31" s="29"/>
      <c r="J31" s="29"/>
      <c r="K31" s="33"/>
    </row>
    <row r="32" spans="1:11" ht="18.75" customHeight="1">
      <c r="A32" s="27">
        <v>4</v>
      </c>
      <c r="B32" s="28">
        <v>0.4583333333333333</v>
      </c>
      <c r="C32" s="29" t="s">
        <v>118</v>
      </c>
      <c r="D32" s="29" t="str">
        <f>IF('参加チーム'!C12="","",'参加チーム'!C12)</f>
        <v>上津役</v>
      </c>
      <c r="E32" s="29">
        <f>IF(F32="","",F32+F33)</f>
      </c>
      <c r="F32" s="45"/>
      <c r="G32" s="46" t="s">
        <v>58</v>
      </c>
      <c r="H32" s="47"/>
      <c r="I32" s="29">
        <f>IF(H32="","",H32+H33)</f>
      </c>
      <c r="J32" s="29" t="str">
        <f>IF('参加チーム'!C13="","",'参加チーム'!C13)</f>
        <v>星ヶ丘</v>
      </c>
      <c r="K32" s="33" t="str">
        <f>IF('参加チーム'!C9="","",'参加チーム'!C9)</f>
        <v>アスール</v>
      </c>
    </row>
    <row r="33" spans="1:11" ht="18.75" customHeight="1">
      <c r="A33" s="27"/>
      <c r="B33" s="28"/>
      <c r="C33" s="29"/>
      <c r="D33" s="29"/>
      <c r="E33" s="29"/>
      <c r="F33" s="39"/>
      <c r="G33" s="34" t="s">
        <v>58</v>
      </c>
      <c r="H33" s="40"/>
      <c r="I33" s="29"/>
      <c r="J33" s="29"/>
      <c r="K33" s="33"/>
    </row>
    <row r="34" spans="1:11" ht="18.75" customHeight="1">
      <c r="A34" s="27">
        <v>5</v>
      </c>
      <c r="B34" s="28">
        <v>0.4861111111111111</v>
      </c>
      <c r="C34" s="29" t="s">
        <v>117</v>
      </c>
      <c r="D34" s="29" t="str">
        <f>IF('参加チーム'!C10="","",'参加チーム'!C10)</f>
        <v>本城</v>
      </c>
      <c r="E34" s="29">
        <f>IF(F34="","",F34+F35)</f>
      </c>
      <c r="F34" s="30"/>
      <c r="G34" s="31" t="s">
        <v>58</v>
      </c>
      <c r="H34" s="32"/>
      <c r="I34" s="29">
        <f>IF(H34="","",H34+H35)</f>
      </c>
      <c r="J34" s="29" t="str">
        <f>IF('参加チーム'!C8="","",'参加チーム'!C8)</f>
        <v>光貞</v>
      </c>
      <c r="K34" s="33" t="str">
        <f>IF('参加チーム'!C13="","",'参加チーム'!C13)</f>
        <v>星ヶ丘</v>
      </c>
    </row>
    <row r="35" spans="1:11" ht="18.75" customHeight="1">
      <c r="A35" s="27"/>
      <c r="B35" s="28"/>
      <c r="C35" s="29"/>
      <c r="D35" s="29"/>
      <c r="E35" s="29"/>
      <c r="F35" s="30"/>
      <c r="G35" s="34" t="s">
        <v>58</v>
      </c>
      <c r="H35" s="32"/>
      <c r="I35" s="29"/>
      <c r="J35" s="29"/>
      <c r="K35" s="33"/>
    </row>
    <row r="36" spans="1:11" ht="18.75" customHeight="1">
      <c r="A36" s="27">
        <v>6</v>
      </c>
      <c r="B36" s="28">
        <v>0.513888888888889</v>
      </c>
      <c r="C36" s="29" t="s">
        <v>118</v>
      </c>
      <c r="D36" s="29" t="str">
        <f>IF('参加チーム'!C13="","",'参加チーム'!C13)</f>
        <v>星ヶ丘</v>
      </c>
      <c r="E36" s="29">
        <f>IF(F36="","",F36+F37)</f>
      </c>
      <c r="F36" s="35"/>
      <c r="G36" s="31" t="s">
        <v>58</v>
      </c>
      <c r="H36" s="36"/>
      <c r="I36" s="29">
        <f>IF(H36="","",H36+H37)</f>
      </c>
      <c r="J36" s="29" t="str">
        <f>IF('参加チーム'!C11="","",'参加チーム'!C11)</f>
        <v>レオビスター</v>
      </c>
      <c r="K36" s="33" t="str">
        <f>IF('参加チーム'!C10="","",'参加チーム'!C10)</f>
        <v>本城</v>
      </c>
    </row>
    <row r="37" spans="1:16" ht="18.75" customHeight="1">
      <c r="A37" s="27"/>
      <c r="B37" s="28"/>
      <c r="C37" s="29"/>
      <c r="D37" s="29"/>
      <c r="E37" s="29"/>
      <c r="F37" s="37"/>
      <c r="G37" s="34" t="s">
        <v>58</v>
      </c>
      <c r="H37" s="38"/>
      <c r="I37" s="29"/>
      <c r="J37" s="29"/>
      <c r="K37" s="33"/>
      <c r="O37" s="5"/>
      <c r="P37" s="17" t="s">
        <v>119</v>
      </c>
    </row>
    <row r="38" spans="1:16" ht="18.75" customHeight="1">
      <c r="A38" s="27">
        <v>7</v>
      </c>
      <c r="B38" s="28">
        <v>0.5625</v>
      </c>
      <c r="C38" s="29" t="s">
        <v>120</v>
      </c>
      <c r="D38" s="29" t="str">
        <f>IF('１日目結果表・各ピッチ順位'!U16="","ハパート３位",'１日目結果表・各ピッチ順位'!U16)</f>
        <v>ハパート３位</v>
      </c>
      <c r="E38" s="29">
        <f>IF(F38="","",F38+F39)</f>
      </c>
      <c r="F38" s="30"/>
      <c r="G38" s="31" t="s">
        <v>58</v>
      </c>
      <c r="H38" s="32"/>
      <c r="I38" s="29">
        <f>IF(H38="","",H38+H39)</f>
      </c>
      <c r="J38" s="29" t="str">
        <f>IF('１日目結果表・各ピッチ順位'!U21="","二パート３位",'１日目結果表・各ピッチ順位'!U21)</f>
        <v>二パート３位</v>
      </c>
      <c r="K38" s="33" t="str">
        <f>IF('１日目結果表・各ピッチ順位'!U14="","ハパート１位",'１日目結果表・各ピッチ順位'!U14)</f>
        <v>ハパート１位</v>
      </c>
      <c r="O38" s="5" t="s">
        <v>121</v>
      </c>
      <c r="P38" s="41"/>
    </row>
    <row r="39" spans="1:16" ht="18.75" customHeight="1">
      <c r="A39" s="27"/>
      <c r="B39" s="28"/>
      <c r="C39" s="29"/>
      <c r="D39" s="29"/>
      <c r="E39" s="29"/>
      <c r="F39" s="30"/>
      <c r="G39" s="34" t="s">
        <v>58</v>
      </c>
      <c r="H39" s="32"/>
      <c r="I39" s="29"/>
      <c r="J39" s="29"/>
      <c r="K39" s="33"/>
      <c r="O39" s="5" t="s">
        <v>99</v>
      </c>
      <c r="P39" s="41"/>
    </row>
    <row r="40" spans="1:16" ht="18.75" customHeight="1">
      <c r="A40" s="27">
        <v>8</v>
      </c>
      <c r="B40" s="28">
        <v>0.59375</v>
      </c>
      <c r="C40" s="29" t="s">
        <v>101</v>
      </c>
      <c r="D40" s="29" t="str">
        <f>IF('１日目結果表・各ピッチ順位'!U15="","ハパート２位",'１日目結果表・各ピッチ順位'!U15)</f>
        <v>ハパート２位</v>
      </c>
      <c r="E40" s="29">
        <f>IF(F40="","",F40+F41)</f>
      </c>
      <c r="F40" s="35"/>
      <c r="G40" s="31" t="s">
        <v>58</v>
      </c>
      <c r="H40" s="36"/>
      <c r="I40" s="29">
        <f>IF(H40="","",H40+H41)</f>
      </c>
      <c r="J40" s="29" t="str">
        <f>IF('１日目結果表・各ピッチ順位'!U20="","二パート２位",'１日目結果表・各ピッチ順位'!U20)</f>
        <v>二パート２位</v>
      </c>
      <c r="K40" s="33" t="str">
        <f>IF('１日目結果表・各ピッチ順位'!U16="","ハパート３位",'１日目結果表・各ピッチ順位'!U16)</f>
        <v>ハパート３位</v>
      </c>
      <c r="O40" s="5" t="s">
        <v>102</v>
      </c>
      <c r="P40" s="41"/>
    </row>
    <row r="41" spans="1:16" ht="18.75" customHeight="1">
      <c r="A41" s="27"/>
      <c r="B41" s="28"/>
      <c r="C41" s="29"/>
      <c r="D41" s="29"/>
      <c r="E41" s="29"/>
      <c r="F41" s="30"/>
      <c r="G41" s="31" t="s">
        <v>58</v>
      </c>
      <c r="H41" s="32"/>
      <c r="I41" s="29"/>
      <c r="J41" s="29"/>
      <c r="K41" s="33"/>
      <c r="O41" s="5" t="s">
        <v>104</v>
      </c>
      <c r="P41" s="41"/>
    </row>
    <row r="42" spans="1:16" ht="18.75" customHeight="1">
      <c r="A42" s="42">
        <v>9</v>
      </c>
      <c r="B42" s="43">
        <v>0.625</v>
      </c>
      <c r="C42" s="44" t="s">
        <v>106</v>
      </c>
      <c r="D42" s="44" t="str">
        <f>IF('１日目結果表・各ピッチ順位'!U14="","ハパート１位",'１日目結果表・各ピッチ順位'!U14)</f>
        <v>ハパート１位</v>
      </c>
      <c r="E42" s="44">
        <f>IF(F42="","",F42+F43)</f>
      </c>
      <c r="F42" s="45"/>
      <c r="G42" s="46" t="s">
        <v>58</v>
      </c>
      <c r="H42" s="47"/>
      <c r="I42" s="44">
        <f>IF(H42="","",H42+H43)</f>
      </c>
      <c r="J42" s="44" t="str">
        <f>IF('１日目結果表・各ピッチ順位'!U19="","二パート１位",'１日目結果表・各ピッチ順位'!U19)</f>
        <v>二パート１位</v>
      </c>
      <c r="K42" s="33" t="str">
        <f>IF('１日目結果表・各ピッチ順位'!U15="","主審ハパート２位",'１日目結果表・各ピッチ順位'!U15)</f>
        <v>主審ハパート２位</v>
      </c>
      <c r="O42" s="5" t="s">
        <v>107</v>
      </c>
      <c r="P42" s="41"/>
    </row>
    <row r="43" spans="1:16" ht="18.75" customHeight="1">
      <c r="A43" s="42"/>
      <c r="B43" s="43"/>
      <c r="C43" s="44"/>
      <c r="D43" s="44"/>
      <c r="E43" s="44"/>
      <c r="F43" s="48"/>
      <c r="G43" s="49" t="s">
        <v>58</v>
      </c>
      <c r="H43" s="50"/>
      <c r="I43" s="44"/>
      <c r="J43" s="44"/>
      <c r="K43" s="56" t="str">
        <f>IF('１日目結果表・各ピッチ順位'!U20="","副審二パート２位・３位",'１日目結果表・各ピッチ順位'!U20)</f>
        <v>副審二パート２位・３位</v>
      </c>
      <c r="L43" s="22">
        <f>IF('１日目結果表・各ピッチ順位'!U21="","",'１日目結果表・各ピッチ順位'!U21)</f>
      </c>
      <c r="O43" s="5" t="s">
        <v>109</v>
      </c>
      <c r="P43" s="41"/>
    </row>
    <row r="44" spans="1:11" ht="17.25" customHeight="1">
      <c r="A44" s="23" t="s">
        <v>122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8.75" customHeight="1">
      <c r="A46" s="24">
        <v>4</v>
      </c>
      <c r="B46" s="25" t="s">
        <v>87</v>
      </c>
      <c r="C46" s="25" t="s">
        <v>88</v>
      </c>
      <c r="D46" s="25" t="s">
        <v>89</v>
      </c>
      <c r="E46" s="25" t="s">
        <v>90</v>
      </c>
      <c r="F46" s="25"/>
      <c r="G46" s="25"/>
      <c r="H46" s="25"/>
      <c r="I46" s="25"/>
      <c r="J46" s="25" t="s">
        <v>91</v>
      </c>
      <c r="K46" s="26" t="s">
        <v>92</v>
      </c>
    </row>
    <row r="47" spans="1:11" ht="18.75" customHeight="1">
      <c r="A47" s="57">
        <v>1</v>
      </c>
      <c r="B47" s="28">
        <v>0.375</v>
      </c>
      <c r="C47" s="58" t="s">
        <v>123</v>
      </c>
      <c r="D47" s="29" t="str">
        <f>IF('参加チーム'!C14="","",'参加チーム'!C14)</f>
        <v>八枝</v>
      </c>
      <c r="E47" s="29">
        <f>IF(F47="","",F47+F48)</f>
      </c>
      <c r="F47" s="30"/>
      <c r="G47" s="31" t="s">
        <v>58</v>
      </c>
      <c r="H47" s="32"/>
      <c r="I47" s="29">
        <f>IF(H47="","",H47+H48)</f>
      </c>
      <c r="J47" s="29" t="str">
        <f>IF('参加チーム'!C15="","",'参加チーム'!C15)</f>
        <v>ＰＳＴＣ</v>
      </c>
      <c r="K47" s="33" t="str">
        <f>IF('参加チーム'!C18="","",'参加チーム'!C18)</f>
        <v>ジュピター</v>
      </c>
    </row>
    <row r="48" spans="1:11" ht="18.75" customHeight="1">
      <c r="A48" s="57"/>
      <c r="B48" s="28"/>
      <c r="C48" s="58"/>
      <c r="D48" s="29"/>
      <c r="E48" s="29"/>
      <c r="F48" s="30"/>
      <c r="G48" s="34" t="s">
        <v>58</v>
      </c>
      <c r="H48" s="32"/>
      <c r="I48" s="29"/>
      <c r="J48" s="29"/>
      <c r="K48" s="33"/>
    </row>
    <row r="49" spans="1:11" ht="18.75" customHeight="1">
      <c r="A49" s="57">
        <v>2</v>
      </c>
      <c r="B49" s="28">
        <v>0.40277777777777773</v>
      </c>
      <c r="C49" s="58" t="s">
        <v>124</v>
      </c>
      <c r="D49" s="29" t="str">
        <f>IF('参加チーム'!C17="","",'参加チーム'!C17)</f>
        <v>折尾</v>
      </c>
      <c r="E49" s="29">
        <f>IF(F49="","",F49+F50)</f>
      </c>
      <c r="F49" s="35"/>
      <c r="G49" s="31" t="s">
        <v>58</v>
      </c>
      <c r="H49" s="36"/>
      <c r="I49" s="29">
        <f>IF(H49="","",H49+H50)</f>
      </c>
      <c r="J49" s="29" t="str">
        <f>IF('参加チーム'!C18="","",'参加チーム'!C18)</f>
        <v>ジュピター</v>
      </c>
      <c r="K49" s="33" t="str">
        <f>IF('参加チーム'!C14="","",'参加チーム'!C14)</f>
        <v>八枝</v>
      </c>
    </row>
    <row r="50" spans="1:11" ht="18.75" customHeight="1">
      <c r="A50" s="57"/>
      <c r="B50" s="28"/>
      <c r="C50" s="58"/>
      <c r="D50" s="29"/>
      <c r="E50" s="29"/>
      <c r="F50" s="37"/>
      <c r="G50" s="34" t="s">
        <v>58</v>
      </c>
      <c r="H50" s="38"/>
      <c r="I50" s="29"/>
      <c r="J50" s="29"/>
      <c r="K50" s="33"/>
    </row>
    <row r="51" spans="1:11" ht="18.75" customHeight="1">
      <c r="A51" s="57">
        <v>3</v>
      </c>
      <c r="B51" s="28">
        <v>0.43055555555555564</v>
      </c>
      <c r="C51" s="58" t="s">
        <v>123</v>
      </c>
      <c r="D51" s="29" t="str">
        <f>IF('参加チーム'!C15="","",'参加チーム'!C15)</f>
        <v>ＰＳＴＣ</v>
      </c>
      <c r="E51" s="29">
        <f>IF(F51="","",F51+F52)</f>
      </c>
      <c r="F51" s="30"/>
      <c r="G51" s="31" t="s">
        <v>58</v>
      </c>
      <c r="H51" s="32"/>
      <c r="I51" s="29">
        <f>IF(H51="","",H51+H52)</f>
      </c>
      <c r="J51" s="29" t="str">
        <f>IF('参加チーム'!C16="","",'参加チーム'!C16)</f>
        <v>千代</v>
      </c>
      <c r="K51" s="33" t="str">
        <f>IF('参加チーム'!C17="","",'参加チーム'!C17)</f>
        <v>折尾</v>
      </c>
    </row>
    <row r="52" spans="1:11" ht="18.75" customHeight="1">
      <c r="A52" s="57"/>
      <c r="B52" s="28"/>
      <c r="C52" s="58"/>
      <c r="D52" s="29"/>
      <c r="E52" s="29"/>
      <c r="F52" s="30"/>
      <c r="G52" s="34" t="s">
        <v>58</v>
      </c>
      <c r="H52" s="32"/>
      <c r="I52" s="29"/>
      <c r="J52" s="29"/>
      <c r="K52" s="33"/>
    </row>
    <row r="53" spans="1:11" ht="18.75" customHeight="1">
      <c r="A53" s="27">
        <v>4</v>
      </c>
      <c r="B53" s="28">
        <v>0.4583333333333333</v>
      </c>
      <c r="C53" s="58" t="s">
        <v>124</v>
      </c>
      <c r="D53" s="29" t="str">
        <f>IF('参加チーム'!C18="","",'参加チーム'!C18)</f>
        <v>ジュピター</v>
      </c>
      <c r="E53" s="29">
        <f>IF(F53="","",F53+F54)</f>
      </c>
      <c r="F53" s="45"/>
      <c r="G53" s="46" t="s">
        <v>58</v>
      </c>
      <c r="H53" s="47"/>
      <c r="I53" s="29">
        <f>IF(H53="","",H53+H54)</f>
      </c>
      <c r="J53" s="29" t="str">
        <f>IF('参加チーム'!C19="","",'参加チーム'!C19)</f>
        <v>浅川</v>
      </c>
      <c r="K53" s="33" t="str">
        <f>IF('参加チーム'!C15="","",'参加チーム'!C15)</f>
        <v>ＰＳＴＣ</v>
      </c>
    </row>
    <row r="54" spans="1:11" ht="18.75" customHeight="1">
      <c r="A54" s="27"/>
      <c r="B54" s="28"/>
      <c r="C54" s="58"/>
      <c r="D54" s="29"/>
      <c r="E54" s="29"/>
      <c r="F54" s="39"/>
      <c r="G54" s="34" t="s">
        <v>58</v>
      </c>
      <c r="H54" s="40"/>
      <c r="I54" s="29"/>
      <c r="J54" s="29"/>
      <c r="K54" s="33"/>
    </row>
    <row r="55" spans="1:11" ht="18.75" customHeight="1">
      <c r="A55" s="57">
        <v>5</v>
      </c>
      <c r="B55" s="28">
        <v>0.4861111111111111</v>
      </c>
      <c r="C55" s="29" t="s">
        <v>123</v>
      </c>
      <c r="D55" s="29" t="str">
        <f>IF('参加チーム'!C16="","",'参加チーム'!C16)</f>
        <v>千代</v>
      </c>
      <c r="E55" s="29">
        <f>IF(F55="","",F55+F56)</f>
      </c>
      <c r="F55" s="30"/>
      <c r="G55" s="31" t="s">
        <v>58</v>
      </c>
      <c r="H55" s="32"/>
      <c r="I55" s="29">
        <f>IF(H55="","",H55+H56)</f>
      </c>
      <c r="J55" s="29" t="str">
        <f>IF('参加チーム'!C14="","",'参加チーム'!C14)</f>
        <v>八枝</v>
      </c>
      <c r="K55" s="33" t="str">
        <f>IF('参加チーム'!C19="","",'参加チーム'!C19)</f>
        <v>浅川</v>
      </c>
    </row>
    <row r="56" spans="1:11" ht="18.75" customHeight="1">
      <c r="A56" s="57"/>
      <c r="B56" s="28"/>
      <c r="C56" s="29"/>
      <c r="D56" s="29"/>
      <c r="E56" s="29"/>
      <c r="F56" s="30"/>
      <c r="G56" s="34" t="s">
        <v>58</v>
      </c>
      <c r="H56" s="32"/>
      <c r="I56" s="29"/>
      <c r="J56" s="29"/>
      <c r="K56" s="33"/>
    </row>
    <row r="57" spans="1:11" ht="18.75" customHeight="1">
      <c r="A57" s="57">
        <v>6</v>
      </c>
      <c r="B57" s="28">
        <v>0.513888888888889</v>
      </c>
      <c r="C57" s="58" t="s">
        <v>124</v>
      </c>
      <c r="D57" s="29" t="str">
        <f>IF('参加チーム'!C19="","",'参加チーム'!C19)</f>
        <v>浅川</v>
      </c>
      <c r="E57" s="29">
        <f>IF(F57="","",F57+F58)</f>
      </c>
      <c r="F57" s="35"/>
      <c r="G57" s="31" t="s">
        <v>58</v>
      </c>
      <c r="H57" s="36"/>
      <c r="I57" s="29">
        <f>IF(H57="","",H57+H58)</f>
      </c>
      <c r="J57" s="29" t="str">
        <f>IF('参加チーム'!C17="","",'参加チーム'!C17)</f>
        <v>折尾</v>
      </c>
      <c r="K57" s="33" t="str">
        <f>IF('参加チーム'!C16="","",'参加チーム'!C16)</f>
        <v>千代</v>
      </c>
    </row>
    <row r="58" spans="1:16" ht="18.75" customHeight="1">
      <c r="A58" s="57"/>
      <c r="B58" s="28"/>
      <c r="C58" s="58"/>
      <c r="D58" s="29"/>
      <c r="E58" s="29"/>
      <c r="F58" s="37"/>
      <c r="G58" s="34" t="s">
        <v>58</v>
      </c>
      <c r="H58" s="38"/>
      <c r="I58" s="29"/>
      <c r="J58" s="29"/>
      <c r="K58" s="33"/>
      <c r="O58" s="5"/>
      <c r="P58" s="17" t="s">
        <v>125</v>
      </c>
    </row>
    <row r="59" spans="1:16" ht="18.75" customHeight="1">
      <c r="A59" s="57">
        <v>7</v>
      </c>
      <c r="B59" s="28">
        <v>0.5625</v>
      </c>
      <c r="C59" s="58" t="s">
        <v>96</v>
      </c>
      <c r="D59" s="29" t="str">
        <f>IF('１日目結果表・各ピッチ順位'!U26="","ホパート３位",'１日目結果表・各ピッチ順位'!U26)</f>
        <v>ホパート３位</v>
      </c>
      <c r="E59" s="29">
        <f>IF(F59="","",F59+F60)</f>
      </c>
      <c r="F59" s="30"/>
      <c r="G59" s="31" t="s">
        <v>58</v>
      </c>
      <c r="H59" s="32"/>
      <c r="I59" s="29">
        <f>IF(H59="","",H59+H60)</f>
      </c>
      <c r="J59" s="29" t="str">
        <f>IF('１日目結果表・各ピッチ順位'!U31="","へパート３位",'１日目結果表・各ピッチ順位'!U31)</f>
        <v>へパート３位</v>
      </c>
      <c r="K59" s="33" t="str">
        <f>IF('１日目結果表・各ピッチ順位'!U24="","ホパート１位",'１日目結果表・各ピッチ順位'!U24)</f>
        <v>ホパート１位</v>
      </c>
      <c r="O59" s="5" t="s">
        <v>97</v>
      </c>
      <c r="P59" s="41"/>
    </row>
    <row r="60" spans="1:16" ht="18.75" customHeight="1">
      <c r="A60" s="57"/>
      <c r="B60" s="28"/>
      <c r="C60" s="58"/>
      <c r="D60" s="29"/>
      <c r="E60" s="29"/>
      <c r="F60" s="30"/>
      <c r="G60" s="34" t="s">
        <v>58</v>
      </c>
      <c r="H60" s="32"/>
      <c r="I60" s="29"/>
      <c r="J60" s="29"/>
      <c r="K60" s="33"/>
      <c r="O60" s="5" t="s">
        <v>126</v>
      </c>
      <c r="P60" s="41"/>
    </row>
    <row r="61" spans="1:16" ht="18.75" customHeight="1">
      <c r="A61" s="57">
        <v>8</v>
      </c>
      <c r="B61" s="28">
        <v>0.59375</v>
      </c>
      <c r="C61" s="58" t="s">
        <v>127</v>
      </c>
      <c r="D61" s="29" t="str">
        <f>IF('１日目結果表・各ピッチ順位'!U25="","ホパート２位",'１日目結果表・各ピッチ順位'!U25)</f>
        <v>ホパート２位</v>
      </c>
      <c r="E61" s="29">
        <f>IF(F61="","",F61+F62)</f>
      </c>
      <c r="F61" s="35"/>
      <c r="G61" s="31" t="s">
        <v>58</v>
      </c>
      <c r="H61" s="36"/>
      <c r="I61" s="29">
        <f>IF(H61="","",H61+H62)</f>
      </c>
      <c r="J61" s="29" t="str">
        <f>IF('１日目結果表・各ピッチ順位'!U30="","へパート２位",'１日目結果表・各ピッチ順位'!U30)</f>
        <v>へパート２位</v>
      </c>
      <c r="K61" s="33" t="str">
        <f>IF('１日目結果表・各ピッチ順位'!U26="","ホパート３位",'１日目結果表・各ピッチ順位'!U26)</f>
        <v>ホパート３位</v>
      </c>
      <c r="O61" s="5" t="s">
        <v>128</v>
      </c>
      <c r="P61" s="41"/>
    </row>
    <row r="62" spans="1:16" ht="18.75" customHeight="1">
      <c r="A62" s="57"/>
      <c r="B62" s="28"/>
      <c r="C62" s="58"/>
      <c r="D62" s="29"/>
      <c r="E62" s="29"/>
      <c r="F62" s="30"/>
      <c r="G62" s="31" t="s">
        <v>58</v>
      </c>
      <c r="H62" s="32"/>
      <c r="I62" s="29"/>
      <c r="J62" s="29"/>
      <c r="K62" s="33"/>
      <c r="O62" s="5" t="s">
        <v>104</v>
      </c>
      <c r="P62" s="41"/>
    </row>
    <row r="63" spans="1:16" ht="18.75" customHeight="1">
      <c r="A63" s="42">
        <v>9</v>
      </c>
      <c r="B63" s="43">
        <v>0.625</v>
      </c>
      <c r="C63" s="44" t="s">
        <v>106</v>
      </c>
      <c r="D63" s="44" t="str">
        <f>IF('１日目結果表・各ピッチ順位'!U24="","ホパート1位",'１日目結果表・各ピッチ順位'!U24)</f>
        <v>ホパート1位</v>
      </c>
      <c r="E63" s="44">
        <f>IF(F63="","",F63+F64)</f>
      </c>
      <c r="F63" s="45"/>
      <c r="G63" s="46" t="s">
        <v>58</v>
      </c>
      <c r="H63" s="47"/>
      <c r="I63" s="44">
        <f>IF(H63="","",H63+H64)</f>
      </c>
      <c r="J63" s="44" t="str">
        <f>IF('１日目結果表・各ピッチ順位'!U29="","へパート１位",'１日目結果表・各ピッチ順位'!U29)</f>
        <v>へパート１位</v>
      </c>
      <c r="K63" s="33" t="str">
        <f>IF('１日目結果表・各ピッチ順位'!U25="","主審ホパート２位",'１日目結果表・各ピッチ順位'!U25)</f>
        <v>主審ホパート２位</v>
      </c>
      <c r="O63" s="5" t="s">
        <v>107</v>
      </c>
      <c r="P63" s="41"/>
    </row>
    <row r="64" spans="1:16" ht="18.75" customHeight="1">
      <c r="A64" s="42"/>
      <c r="B64" s="43"/>
      <c r="C64" s="44"/>
      <c r="D64" s="44"/>
      <c r="E64" s="44"/>
      <c r="F64" s="48"/>
      <c r="G64" s="49" t="s">
        <v>58</v>
      </c>
      <c r="H64" s="50"/>
      <c r="I64" s="44"/>
      <c r="J64" s="44"/>
      <c r="K64" s="56" t="str">
        <f>IF('１日目結果表・各ピッチ順位'!U30="","副審へパート２位・３位",'１日目結果表・各ピッチ順位'!U30)</f>
        <v>副審へパート２位・３位</v>
      </c>
      <c r="L64" s="22">
        <f>IF('１日目結果表・各ピッチ順位'!U31="","",'１日目結果表・各ピッチ順位'!U31)</f>
      </c>
      <c r="O64" s="5" t="s">
        <v>109</v>
      </c>
      <c r="P64" s="41"/>
    </row>
    <row r="65" spans="1:11" ht="11.25" customHeight="1">
      <c r="A65" s="53"/>
      <c r="B65" s="53"/>
      <c r="C65" s="53"/>
      <c r="D65" s="53"/>
      <c r="E65" s="53"/>
      <c r="F65" s="53"/>
      <c r="G65" s="53"/>
      <c r="H65" s="54"/>
      <c r="I65" s="54"/>
      <c r="J65" s="53"/>
      <c r="K65" s="53"/>
    </row>
    <row r="66" spans="1:11" ht="17.25" customHeight="1">
      <c r="A66" s="23" t="s">
        <v>129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8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ht="18.75" customHeight="1">
      <c r="A68" s="24" t="s">
        <v>86</v>
      </c>
      <c r="B68" s="25" t="s">
        <v>87</v>
      </c>
      <c r="C68" s="25" t="s">
        <v>88</v>
      </c>
      <c r="D68" s="25" t="s">
        <v>89</v>
      </c>
      <c r="E68" s="25" t="s">
        <v>90</v>
      </c>
      <c r="F68" s="25"/>
      <c r="G68" s="25"/>
      <c r="H68" s="25"/>
      <c r="I68" s="25"/>
      <c r="J68" s="25" t="s">
        <v>91</v>
      </c>
      <c r="K68" s="26" t="s">
        <v>92</v>
      </c>
    </row>
    <row r="69" spans="1:11" ht="18.75" customHeight="1">
      <c r="A69" s="57">
        <v>1</v>
      </c>
      <c r="B69" s="28">
        <v>0.375</v>
      </c>
      <c r="C69" s="58" t="s">
        <v>130</v>
      </c>
      <c r="D69" s="29">
        <f>IF('参加チーム'!C20="","",'参加チーム'!C20)</f>
      </c>
      <c r="E69" s="29">
        <f>IF(F69="","",F69+F70)</f>
      </c>
      <c r="F69" s="30"/>
      <c r="G69" s="31" t="s">
        <v>58</v>
      </c>
      <c r="H69" s="32"/>
      <c r="I69" s="29">
        <f>IF(H69="","",H69+H70)</f>
      </c>
      <c r="J69" s="29">
        <f>IF('参加チーム'!C21="","",'参加チーム'!C21)</f>
      </c>
      <c r="K69" s="33">
        <f>IF('参加チーム'!C24="","",'参加チーム'!C24)</f>
      </c>
    </row>
    <row r="70" spans="1:11" ht="18.75" customHeight="1">
      <c r="A70" s="57"/>
      <c r="B70" s="28"/>
      <c r="C70" s="58"/>
      <c r="D70" s="29"/>
      <c r="E70" s="29"/>
      <c r="F70" s="30"/>
      <c r="G70" s="34" t="s">
        <v>58</v>
      </c>
      <c r="H70" s="32"/>
      <c r="I70" s="29"/>
      <c r="J70" s="29"/>
      <c r="K70" s="33"/>
    </row>
    <row r="71" spans="1:11" ht="18.75" customHeight="1">
      <c r="A71" s="57">
        <v>2</v>
      </c>
      <c r="B71" s="28">
        <v>0.40277777777777773</v>
      </c>
      <c r="C71" s="58" t="s">
        <v>131</v>
      </c>
      <c r="D71" s="29">
        <f>IF('参加チーム'!C23="","",'参加チーム'!C23)</f>
      </c>
      <c r="E71" s="29">
        <f>IF(F71="","",F71+F72)</f>
      </c>
      <c r="F71" s="35"/>
      <c r="G71" s="31" t="s">
        <v>58</v>
      </c>
      <c r="H71" s="36"/>
      <c r="I71" s="29">
        <f>IF(H71="","",H71+H72)</f>
      </c>
      <c r="J71" s="29">
        <f>IF('参加チーム'!C24="","",'参加チーム'!C24)</f>
      </c>
      <c r="K71" s="33">
        <f>IF('参加チーム'!C20="","",'参加チーム'!C20)</f>
      </c>
    </row>
    <row r="72" spans="1:11" ht="18.75" customHeight="1">
      <c r="A72" s="57"/>
      <c r="B72" s="28"/>
      <c r="C72" s="58"/>
      <c r="D72" s="29"/>
      <c r="E72" s="29"/>
      <c r="F72" s="37"/>
      <c r="G72" s="34" t="s">
        <v>58</v>
      </c>
      <c r="H72" s="38"/>
      <c r="I72" s="29"/>
      <c r="J72" s="29"/>
      <c r="K72" s="33"/>
    </row>
    <row r="73" spans="1:11" ht="18.75" customHeight="1">
      <c r="A73" s="57">
        <v>3</v>
      </c>
      <c r="B73" s="28">
        <v>0.43055555555555564</v>
      </c>
      <c r="C73" s="58" t="s">
        <v>130</v>
      </c>
      <c r="D73" s="29">
        <f>IF('参加チーム'!C21="","",'参加チーム'!C21)</f>
      </c>
      <c r="E73" s="29">
        <f>IF(F73="","",F73+F74)</f>
      </c>
      <c r="F73" s="30"/>
      <c r="G73" s="31" t="s">
        <v>58</v>
      </c>
      <c r="H73" s="32"/>
      <c r="I73" s="29">
        <f>IF(H73="","",H73+H74)</f>
      </c>
      <c r="J73" s="59">
        <f>IF('参加チーム'!C22="","",'参加チーム'!C22)</f>
      </c>
      <c r="K73" s="33">
        <f>IF('参加チーム'!C23="","",'参加チーム'!C23)</f>
      </c>
    </row>
    <row r="74" spans="1:11" ht="18.75" customHeight="1">
      <c r="A74" s="57"/>
      <c r="B74" s="28"/>
      <c r="C74" s="58"/>
      <c r="D74" s="29"/>
      <c r="E74" s="29"/>
      <c r="F74" s="30"/>
      <c r="G74" s="34" t="s">
        <v>58</v>
      </c>
      <c r="H74" s="32"/>
      <c r="I74" s="29"/>
      <c r="J74" s="59"/>
      <c r="K74" s="33"/>
    </row>
    <row r="75" spans="1:11" ht="18.75" customHeight="1">
      <c r="A75" s="27">
        <v>4</v>
      </c>
      <c r="B75" s="28">
        <v>0.4583333333333333</v>
      </c>
      <c r="C75" s="58" t="s">
        <v>131</v>
      </c>
      <c r="D75" s="29">
        <f>IF('参加チーム'!C24="","",'参加チーム'!C24)</f>
      </c>
      <c r="E75" s="29">
        <f>IF(F75="","",F75+F76)</f>
      </c>
      <c r="F75" s="45"/>
      <c r="G75" s="46" t="s">
        <v>58</v>
      </c>
      <c r="H75" s="47"/>
      <c r="I75" s="29">
        <f>IF(H75="","",H75+H76)</f>
      </c>
      <c r="J75" s="29">
        <f>IF('参加チーム'!C25="","",'参加チーム'!C25)</f>
      </c>
      <c r="K75" s="33">
        <f>IF('参加チーム'!C21="","",'参加チーム'!C21)</f>
      </c>
    </row>
    <row r="76" spans="1:11" ht="18.75" customHeight="1">
      <c r="A76" s="27"/>
      <c r="B76" s="28"/>
      <c r="C76" s="58"/>
      <c r="D76" s="29"/>
      <c r="E76" s="29"/>
      <c r="F76" s="39"/>
      <c r="G76" s="34" t="s">
        <v>58</v>
      </c>
      <c r="H76" s="40"/>
      <c r="I76" s="29"/>
      <c r="J76" s="29"/>
      <c r="K76" s="33"/>
    </row>
    <row r="77" spans="1:11" ht="18.75" customHeight="1">
      <c r="A77" s="57">
        <v>5</v>
      </c>
      <c r="B77" s="28">
        <v>0.4861111111111111</v>
      </c>
      <c r="C77" s="58" t="s">
        <v>130</v>
      </c>
      <c r="D77" s="59">
        <f>IF('参加チーム'!C22="","",'参加チーム'!C22)</f>
      </c>
      <c r="E77" s="29">
        <f>IF(F77="","",F77+F78)</f>
      </c>
      <c r="F77" s="30"/>
      <c r="G77" s="31" t="s">
        <v>58</v>
      </c>
      <c r="H77" s="32"/>
      <c r="I77" s="29">
        <f>IF(H77="","",H77+H78)</f>
      </c>
      <c r="J77" s="29">
        <f>IF('参加チーム'!C20="","",'参加チーム'!C20)</f>
      </c>
      <c r="K77" s="33">
        <f>IF('参加チーム'!C25="","",'参加チーム'!C25)</f>
      </c>
    </row>
    <row r="78" spans="1:11" ht="18.75" customHeight="1">
      <c r="A78" s="57"/>
      <c r="B78" s="28"/>
      <c r="C78" s="58"/>
      <c r="D78" s="59"/>
      <c r="E78" s="29"/>
      <c r="F78" s="30"/>
      <c r="G78" s="34" t="s">
        <v>58</v>
      </c>
      <c r="H78" s="32"/>
      <c r="I78" s="29"/>
      <c r="J78" s="29"/>
      <c r="K78" s="33"/>
    </row>
    <row r="79" spans="1:11" ht="18.75" customHeight="1">
      <c r="A79" s="57">
        <v>6</v>
      </c>
      <c r="B79" s="28">
        <v>0.513888888888889</v>
      </c>
      <c r="C79" s="58" t="s">
        <v>131</v>
      </c>
      <c r="D79" s="29">
        <f>IF('参加チーム'!C25="","",'参加チーム'!C25)</f>
      </c>
      <c r="E79" s="29">
        <f>IF(F79="","",F79+F80)</f>
      </c>
      <c r="F79" s="35"/>
      <c r="G79" s="31" t="s">
        <v>58</v>
      </c>
      <c r="H79" s="36"/>
      <c r="I79" s="29">
        <f>IF(H79="","",H79+H80)</f>
      </c>
      <c r="J79" s="29">
        <f>IF('参加チーム'!C23="","",'参加チーム'!C23)</f>
      </c>
      <c r="K79" s="33">
        <f>IF('参加チーム'!C22="","",'参加チーム'!C22)</f>
      </c>
    </row>
    <row r="80" spans="1:16" ht="18.75" customHeight="1">
      <c r="A80" s="57"/>
      <c r="B80" s="28"/>
      <c r="C80" s="58"/>
      <c r="D80" s="29"/>
      <c r="E80" s="29"/>
      <c r="F80" s="37"/>
      <c r="G80" s="34" t="s">
        <v>58</v>
      </c>
      <c r="H80" s="38"/>
      <c r="I80" s="29"/>
      <c r="J80" s="29"/>
      <c r="K80" s="33"/>
      <c r="O80" s="5"/>
      <c r="P80" s="17" t="s">
        <v>132</v>
      </c>
    </row>
    <row r="81" spans="1:16" ht="18.75" customHeight="1">
      <c r="A81" s="57">
        <v>7</v>
      </c>
      <c r="B81" s="28">
        <v>0.5625</v>
      </c>
      <c r="C81" s="58" t="s">
        <v>96</v>
      </c>
      <c r="D81" s="29" t="str">
        <f>IF('１日目結果表・各ピッチ順位'!U36="","トパート３位",'１日目結果表・各ピッチ順位'!U36)</f>
        <v>トパート３位</v>
      </c>
      <c r="E81" s="29">
        <f>IF(F81="","",F81+F82)</f>
      </c>
      <c r="F81" s="30"/>
      <c r="G81" s="31" t="s">
        <v>58</v>
      </c>
      <c r="H81" s="32"/>
      <c r="I81" s="29">
        <f>IF(H81="","",H81+H82)</f>
      </c>
      <c r="J81" s="29" t="str">
        <f>IF('１日目結果表・各ピッチ順位'!U41="","チパート３位",'１日目結果表・各ピッチ順位'!U41)</f>
        <v>チパート３位</v>
      </c>
      <c r="K81" s="33" t="str">
        <f>IF('１日目結果表・各ピッチ順位'!U34="","トパート１位",'１日目結果表・各ピッチ順位'!U34)</f>
        <v>トパート１位</v>
      </c>
      <c r="O81" s="5" t="s">
        <v>97</v>
      </c>
      <c r="P81" s="41"/>
    </row>
    <row r="82" spans="1:16" ht="18.75" customHeight="1">
      <c r="A82" s="57"/>
      <c r="B82" s="28"/>
      <c r="C82" s="58"/>
      <c r="D82" s="29"/>
      <c r="E82" s="29"/>
      <c r="F82" s="30"/>
      <c r="G82" s="34" t="s">
        <v>58</v>
      </c>
      <c r="H82" s="32"/>
      <c r="I82" s="29"/>
      <c r="J82" s="29"/>
      <c r="K82" s="33"/>
      <c r="O82" s="5" t="s">
        <v>126</v>
      </c>
      <c r="P82" s="41"/>
    </row>
    <row r="83" spans="1:16" ht="18.75" customHeight="1">
      <c r="A83" s="57">
        <v>8</v>
      </c>
      <c r="B83" s="28">
        <v>0.59375</v>
      </c>
      <c r="C83" s="58" t="s">
        <v>127</v>
      </c>
      <c r="D83" s="29" t="str">
        <f>IF('１日目結果表・各ピッチ順位'!U35="","トパート２位",'１日目結果表・各ピッチ順位'!U35)</f>
        <v>トパート２位</v>
      </c>
      <c r="E83" s="29">
        <f>IF(F83="","",F83+F84)</f>
      </c>
      <c r="F83" s="35"/>
      <c r="G83" s="31" t="s">
        <v>58</v>
      </c>
      <c r="H83" s="36"/>
      <c r="I83" s="29">
        <f>IF(H83="","",H83+H84)</f>
      </c>
      <c r="J83" s="29" t="str">
        <f>IF('１日目結果表・各ピッチ順位'!U40="","チパート２位",'１日目結果表・各ピッチ順位'!U40)</f>
        <v>チパート２位</v>
      </c>
      <c r="K83" s="33" t="str">
        <f>IF('１日目結果表・各ピッチ順位'!U36="","トパート３位",'１日目結果表・各ピッチ順位'!U36)</f>
        <v>トパート３位</v>
      </c>
      <c r="O83" s="5" t="s">
        <v>128</v>
      </c>
      <c r="P83" s="41"/>
    </row>
    <row r="84" spans="1:16" ht="18.75" customHeight="1">
      <c r="A84" s="57"/>
      <c r="B84" s="28"/>
      <c r="C84" s="58"/>
      <c r="D84" s="29"/>
      <c r="E84" s="29"/>
      <c r="F84" s="30"/>
      <c r="G84" s="31" t="s">
        <v>58</v>
      </c>
      <c r="H84" s="32"/>
      <c r="I84" s="29"/>
      <c r="J84" s="29"/>
      <c r="K84" s="33"/>
      <c r="L84" s="60"/>
      <c r="O84" s="5" t="s">
        <v>104</v>
      </c>
      <c r="P84" s="41"/>
    </row>
    <row r="85" spans="1:16" ht="18.75" customHeight="1">
      <c r="A85" s="42">
        <v>9</v>
      </c>
      <c r="B85" s="43">
        <v>0.625</v>
      </c>
      <c r="C85" s="44" t="s">
        <v>106</v>
      </c>
      <c r="D85" s="44" t="str">
        <f>IF('１日目結果表・各ピッチ順位'!U34="","トパート１位",'１日目結果表・各ピッチ順位'!U34)</f>
        <v>トパート１位</v>
      </c>
      <c r="E85" s="44">
        <f>IF(F85="","",F85+F86)</f>
      </c>
      <c r="F85" s="45"/>
      <c r="G85" s="46" t="s">
        <v>58</v>
      </c>
      <c r="H85" s="47"/>
      <c r="I85" s="44">
        <f>IF(H85="","",H85+H86)</f>
      </c>
      <c r="J85" s="44" t="str">
        <f>IF('１日目結果表・各ピッチ順位'!U39="","チパート１位",'１日目結果表・各ピッチ順位'!U39)</f>
        <v>チパート１位</v>
      </c>
      <c r="K85" s="33" t="str">
        <f>IF('１日目結果表・各ピッチ順位'!U35="","主審トパート２位",'１日目結果表・各ピッチ順位'!U35)</f>
        <v>主審トパート２位</v>
      </c>
      <c r="O85" s="5" t="s">
        <v>107</v>
      </c>
      <c r="P85" s="41"/>
    </row>
    <row r="86" spans="1:16" ht="18.75" customHeight="1">
      <c r="A86" s="42"/>
      <c r="B86" s="43"/>
      <c r="C86" s="44"/>
      <c r="D86" s="44"/>
      <c r="E86" s="44"/>
      <c r="F86" s="48"/>
      <c r="G86" s="49" t="s">
        <v>58</v>
      </c>
      <c r="H86" s="50"/>
      <c r="I86" s="44"/>
      <c r="J86" s="44"/>
      <c r="K86" s="56" t="str">
        <f>IF('１日目結果表・各ピッチ順位'!U40="","副審チパート２位・３位",'１日目結果表・各ピッチ順位'!U40)</f>
        <v>副審チパート２位・３位</v>
      </c>
      <c r="L86" s="22">
        <f>IF('１日目結果表・各ピッチ順位'!U41="","",'１日目結果表・各ピッチ順位'!U41)</f>
      </c>
      <c r="O86" s="5" t="s">
        <v>109</v>
      </c>
      <c r="P86" s="41"/>
    </row>
  </sheetData>
  <sheetProtection selectLockedCells="1" selectUnlockedCells="1"/>
  <mergeCells count="292">
    <mergeCell ref="A1:K2"/>
    <mergeCell ref="E3:I3"/>
    <mergeCell ref="A4:A5"/>
    <mergeCell ref="B4:B5"/>
    <mergeCell ref="C4:C5"/>
    <mergeCell ref="D4:D5"/>
    <mergeCell ref="E4:E5"/>
    <mergeCell ref="I4:I5"/>
    <mergeCell ref="J4:J5"/>
    <mergeCell ref="K4:K5"/>
    <mergeCell ref="A6:A7"/>
    <mergeCell ref="B6:B7"/>
    <mergeCell ref="C6:C7"/>
    <mergeCell ref="D6:D7"/>
    <mergeCell ref="E6:E7"/>
    <mergeCell ref="I6:I7"/>
    <mergeCell ref="J6:J7"/>
    <mergeCell ref="K6:K7"/>
    <mergeCell ref="A8:A9"/>
    <mergeCell ref="B8:B9"/>
    <mergeCell ref="C8:C9"/>
    <mergeCell ref="D8:D9"/>
    <mergeCell ref="E8:E9"/>
    <mergeCell ref="I8:I9"/>
    <mergeCell ref="J8:J9"/>
    <mergeCell ref="K8:K9"/>
    <mergeCell ref="A10:A11"/>
    <mergeCell ref="B10:B11"/>
    <mergeCell ref="C10:C11"/>
    <mergeCell ref="D10:D11"/>
    <mergeCell ref="E10:E11"/>
    <mergeCell ref="I10:I11"/>
    <mergeCell ref="J10:J11"/>
    <mergeCell ref="K10:K11"/>
    <mergeCell ref="A12:A13"/>
    <mergeCell ref="B12:B13"/>
    <mergeCell ref="C12:C13"/>
    <mergeCell ref="D12:D13"/>
    <mergeCell ref="E12:E13"/>
    <mergeCell ref="I12:I13"/>
    <mergeCell ref="J12:J13"/>
    <mergeCell ref="K12:K13"/>
    <mergeCell ref="A14:A15"/>
    <mergeCell ref="B14:B15"/>
    <mergeCell ref="C14:C15"/>
    <mergeCell ref="D14:D15"/>
    <mergeCell ref="E14:E15"/>
    <mergeCell ref="I14:I15"/>
    <mergeCell ref="J14:J15"/>
    <mergeCell ref="K14:K15"/>
    <mergeCell ref="A16:A17"/>
    <mergeCell ref="B16:B17"/>
    <mergeCell ref="C16:C17"/>
    <mergeCell ref="D16:D17"/>
    <mergeCell ref="E16:E17"/>
    <mergeCell ref="I16:I17"/>
    <mergeCell ref="J16:J17"/>
    <mergeCell ref="K16:K17"/>
    <mergeCell ref="A18:A19"/>
    <mergeCell ref="B18:B19"/>
    <mergeCell ref="C18:C19"/>
    <mergeCell ref="D18:D19"/>
    <mergeCell ref="E18:E19"/>
    <mergeCell ref="I18:I19"/>
    <mergeCell ref="J18:J19"/>
    <mergeCell ref="K18:K19"/>
    <mergeCell ref="A20:A21"/>
    <mergeCell ref="B20:B21"/>
    <mergeCell ref="C20:C21"/>
    <mergeCell ref="D20:D21"/>
    <mergeCell ref="E20:E21"/>
    <mergeCell ref="I20:I21"/>
    <mergeCell ref="J20:J21"/>
    <mergeCell ref="A23:K24"/>
    <mergeCell ref="E25:I25"/>
    <mergeCell ref="A26:A27"/>
    <mergeCell ref="B26:B27"/>
    <mergeCell ref="C26:C27"/>
    <mergeCell ref="D26:D27"/>
    <mergeCell ref="E26:E27"/>
    <mergeCell ref="I26:I27"/>
    <mergeCell ref="J26:J27"/>
    <mergeCell ref="K26:K27"/>
    <mergeCell ref="A28:A29"/>
    <mergeCell ref="B28:B29"/>
    <mergeCell ref="C28:C29"/>
    <mergeCell ref="D28:D29"/>
    <mergeCell ref="E28:E29"/>
    <mergeCell ref="I28:I29"/>
    <mergeCell ref="J28:J29"/>
    <mergeCell ref="K28:K29"/>
    <mergeCell ref="A30:A31"/>
    <mergeCell ref="B30:B31"/>
    <mergeCell ref="C30:C31"/>
    <mergeCell ref="D30:D31"/>
    <mergeCell ref="E30:E31"/>
    <mergeCell ref="I30:I31"/>
    <mergeCell ref="J30:J31"/>
    <mergeCell ref="K30:K31"/>
    <mergeCell ref="A32:A33"/>
    <mergeCell ref="B32:B33"/>
    <mergeCell ref="C32:C33"/>
    <mergeCell ref="D32:D33"/>
    <mergeCell ref="E32:E33"/>
    <mergeCell ref="I32:I33"/>
    <mergeCell ref="J32:J33"/>
    <mergeCell ref="K32:K33"/>
    <mergeCell ref="A34:A35"/>
    <mergeCell ref="B34:B35"/>
    <mergeCell ref="C34:C35"/>
    <mergeCell ref="D34:D35"/>
    <mergeCell ref="E34:E35"/>
    <mergeCell ref="I34:I35"/>
    <mergeCell ref="J34:J35"/>
    <mergeCell ref="K34:K35"/>
    <mergeCell ref="A36:A37"/>
    <mergeCell ref="B36:B37"/>
    <mergeCell ref="C36:C37"/>
    <mergeCell ref="D36:D37"/>
    <mergeCell ref="E36:E37"/>
    <mergeCell ref="I36:I37"/>
    <mergeCell ref="J36:J37"/>
    <mergeCell ref="K36:K37"/>
    <mergeCell ref="A38:A39"/>
    <mergeCell ref="B38:B39"/>
    <mergeCell ref="C38:C39"/>
    <mergeCell ref="D38:D39"/>
    <mergeCell ref="E38:E39"/>
    <mergeCell ref="I38:I39"/>
    <mergeCell ref="J38:J39"/>
    <mergeCell ref="K38:K39"/>
    <mergeCell ref="A40:A41"/>
    <mergeCell ref="B40:B41"/>
    <mergeCell ref="C40:C41"/>
    <mergeCell ref="D40:D41"/>
    <mergeCell ref="E40:E41"/>
    <mergeCell ref="I40:I41"/>
    <mergeCell ref="J40:J41"/>
    <mergeCell ref="K40:K41"/>
    <mergeCell ref="A42:A43"/>
    <mergeCell ref="B42:B43"/>
    <mergeCell ref="C42:C43"/>
    <mergeCell ref="D42:D43"/>
    <mergeCell ref="E42:E43"/>
    <mergeCell ref="I42:I43"/>
    <mergeCell ref="J42:J43"/>
    <mergeCell ref="A44:K45"/>
    <mergeCell ref="E46:I46"/>
    <mergeCell ref="A47:A48"/>
    <mergeCell ref="B47:B48"/>
    <mergeCell ref="C47:C48"/>
    <mergeCell ref="D47:D48"/>
    <mergeCell ref="E47:E48"/>
    <mergeCell ref="I47:I48"/>
    <mergeCell ref="J47:J48"/>
    <mergeCell ref="K47:K48"/>
    <mergeCell ref="A49:A50"/>
    <mergeCell ref="B49:B50"/>
    <mergeCell ref="C49:C50"/>
    <mergeCell ref="D49:D50"/>
    <mergeCell ref="E49:E50"/>
    <mergeCell ref="I49:I50"/>
    <mergeCell ref="J49:J50"/>
    <mergeCell ref="K49:K50"/>
    <mergeCell ref="A51:A52"/>
    <mergeCell ref="B51:B52"/>
    <mergeCell ref="C51:C52"/>
    <mergeCell ref="D51:D52"/>
    <mergeCell ref="E51:E52"/>
    <mergeCell ref="I51:I52"/>
    <mergeCell ref="J51:J52"/>
    <mergeCell ref="K51:K52"/>
    <mergeCell ref="A53:A54"/>
    <mergeCell ref="B53:B54"/>
    <mergeCell ref="C53:C54"/>
    <mergeCell ref="D53:D54"/>
    <mergeCell ref="E53:E54"/>
    <mergeCell ref="I53:I54"/>
    <mergeCell ref="J53:J54"/>
    <mergeCell ref="K53:K54"/>
    <mergeCell ref="A55:A56"/>
    <mergeCell ref="B55:B56"/>
    <mergeCell ref="C55:C56"/>
    <mergeCell ref="D55:D56"/>
    <mergeCell ref="E55:E56"/>
    <mergeCell ref="I55:I56"/>
    <mergeCell ref="J55:J56"/>
    <mergeCell ref="K55:K56"/>
    <mergeCell ref="A57:A58"/>
    <mergeCell ref="B57:B58"/>
    <mergeCell ref="C57:C58"/>
    <mergeCell ref="D57:D58"/>
    <mergeCell ref="E57:E58"/>
    <mergeCell ref="I57:I58"/>
    <mergeCell ref="J57:J58"/>
    <mergeCell ref="K57:K58"/>
    <mergeCell ref="A59:A60"/>
    <mergeCell ref="B59:B60"/>
    <mergeCell ref="C59:C60"/>
    <mergeCell ref="D59:D60"/>
    <mergeCell ref="E59:E60"/>
    <mergeCell ref="I59:I60"/>
    <mergeCell ref="J59:J60"/>
    <mergeCell ref="K59:K60"/>
    <mergeCell ref="A61:A62"/>
    <mergeCell ref="B61:B62"/>
    <mergeCell ref="C61:C62"/>
    <mergeCell ref="D61:D62"/>
    <mergeCell ref="E61:E62"/>
    <mergeCell ref="I61:I62"/>
    <mergeCell ref="J61:J62"/>
    <mergeCell ref="K61:K62"/>
    <mergeCell ref="A63:A64"/>
    <mergeCell ref="B63:B64"/>
    <mergeCell ref="C63:C64"/>
    <mergeCell ref="D63:D64"/>
    <mergeCell ref="E63:E64"/>
    <mergeCell ref="I63:I64"/>
    <mergeCell ref="J63:J64"/>
    <mergeCell ref="A66:K67"/>
    <mergeCell ref="E68:I68"/>
    <mergeCell ref="A69:A70"/>
    <mergeCell ref="B69:B70"/>
    <mergeCell ref="C69:C70"/>
    <mergeCell ref="D69:D70"/>
    <mergeCell ref="E69:E70"/>
    <mergeCell ref="I69:I70"/>
    <mergeCell ref="J69:J70"/>
    <mergeCell ref="K69:K70"/>
    <mergeCell ref="A71:A72"/>
    <mergeCell ref="B71:B72"/>
    <mergeCell ref="C71:C72"/>
    <mergeCell ref="D71:D72"/>
    <mergeCell ref="E71:E72"/>
    <mergeCell ref="I71:I72"/>
    <mergeCell ref="J71:J72"/>
    <mergeCell ref="K71:K72"/>
    <mergeCell ref="A73:A74"/>
    <mergeCell ref="B73:B74"/>
    <mergeCell ref="C73:C74"/>
    <mergeCell ref="D73:D74"/>
    <mergeCell ref="E73:E74"/>
    <mergeCell ref="I73:I74"/>
    <mergeCell ref="J73:J74"/>
    <mergeCell ref="K73:K74"/>
    <mergeCell ref="A75:A76"/>
    <mergeCell ref="B75:B76"/>
    <mergeCell ref="C75:C76"/>
    <mergeCell ref="D75:D76"/>
    <mergeCell ref="E75:E76"/>
    <mergeCell ref="I75:I76"/>
    <mergeCell ref="J75:J76"/>
    <mergeCell ref="K75:K76"/>
    <mergeCell ref="A77:A78"/>
    <mergeCell ref="B77:B78"/>
    <mergeCell ref="C77:C78"/>
    <mergeCell ref="D77:D78"/>
    <mergeCell ref="E77:E78"/>
    <mergeCell ref="I77:I78"/>
    <mergeCell ref="J77:J78"/>
    <mergeCell ref="K77:K78"/>
    <mergeCell ref="A79:A80"/>
    <mergeCell ref="B79:B80"/>
    <mergeCell ref="C79:C80"/>
    <mergeCell ref="D79:D80"/>
    <mergeCell ref="E79:E80"/>
    <mergeCell ref="I79:I80"/>
    <mergeCell ref="J79:J80"/>
    <mergeCell ref="K79:K80"/>
    <mergeCell ref="A81:A82"/>
    <mergeCell ref="B81:B82"/>
    <mergeCell ref="C81:C82"/>
    <mergeCell ref="D81:D82"/>
    <mergeCell ref="E81:E82"/>
    <mergeCell ref="I81:I82"/>
    <mergeCell ref="J81:J82"/>
    <mergeCell ref="K81:K82"/>
    <mergeCell ref="A83:A84"/>
    <mergeCell ref="B83:B84"/>
    <mergeCell ref="C83:C84"/>
    <mergeCell ref="D83:D84"/>
    <mergeCell ref="E83:E84"/>
    <mergeCell ref="I83:I84"/>
    <mergeCell ref="J83:J84"/>
    <mergeCell ref="K83:K84"/>
    <mergeCell ref="A85:A86"/>
    <mergeCell ref="B85:B86"/>
    <mergeCell ref="C85:C86"/>
    <mergeCell ref="D85:D86"/>
    <mergeCell ref="E85:E86"/>
    <mergeCell ref="I85:I86"/>
    <mergeCell ref="J85:J86"/>
  </mergeCells>
  <printOptions/>
  <pageMargins left="0.7479166666666667" right="0.7083333333333334" top="0.31527777777777777" bottom="0.4333333333333333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A22">
      <selection activeCell="R6" sqref="R6"/>
    </sheetView>
  </sheetViews>
  <sheetFormatPr defaultColWidth="9.140625" defaultRowHeight="12"/>
  <cols>
    <col min="1" max="1" width="9.28125" style="3" customWidth="1"/>
    <col min="2" max="2" width="3.28125" style="3" customWidth="1"/>
    <col min="3" max="3" width="2.7109375" style="3" customWidth="1"/>
    <col min="4" max="5" width="3.28125" style="3" customWidth="1"/>
    <col min="6" max="6" width="2.7109375" style="3" customWidth="1"/>
    <col min="7" max="8" width="3.28125" style="3" customWidth="1"/>
    <col min="9" max="9" width="2.7109375" style="3" customWidth="1"/>
    <col min="10" max="10" width="3.28125" style="3" customWidth="1"/>
    <col min="11" max="18" width="7.28125" style="3" customWidth="1"/>
    <col min="19" max="19" width="9.57421875" style="3" customWidth="1"/>
    <col min="20" max="20" width="9.8515625" style="2" customWidth="1"/>
    <col min="21" max="16384" width="9.57421875" style="3" customWidth="1"/>
  </cols>
  <sheetData>
    <row r="1" spans="1:18" ht="24.75" customHeight="1">
      <c r="A1" s="61" t="s">
        <v>133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21" ht="24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U2" s="3" t="s">
        <v>134</v>
      </c>
    </row>
    <row r="3" spans="1:18" ht="21" customHeight="1">
      <c r="A3" s="17" t="s">
        <v>2</v>
      </c>
      <c r="B3" s="17" t="str">
        <f>IF('参加チーム'!C2="","",'参加チーム'!C2)</f>
        <v>折尾西</v>
      </c>
      <c r="C3" s="17"/>
      <c r="D3" s="17"/>
      <c r="E3" s="17" t="str">
        <f>IF('参加チーム'!C3="","",'参加チーム'!C3)</f>
        <v>ビゴール</v>
      </c>
      <c r="F3" s="17"/>
      <c r="G3" s="17"/>
      <c r="H3" s="17" t="str">
        <f>IF('参加チーム'!C4="","",'参加チーム'!C4)</f>
        <v>香月</v>
      </c>
      <c r="I3" s="17"/>
      <c r="J3" s="17"/>
      <c r="K3" s="17" t="s">
        <v>135</v>
      </c>
      <c r="L3" s="17" t="s">
        <v>136</v>
      </c>
      <c r="M3" s="17" t="s">
        <v>137</v>
      </c>
      <c r="N3" s="17" t="s">
        <v>138</v>
      </c>
      <c r="O3" s="17" t="s">
        <v>139</v>
      </c>
      <c r="P3" s="17" t="s">
        <v>140</v>
      </c>
      <c r="Q3" s="17" t="s">
        <v>141</v>
      </c>
      <c r="R3" s="17" t="s">
        <v>142</v>
      </c>
    </row>
    <row r="4" spans="1:23" ht="21" customHeight="1">
      <c r="A4" s="17" t="str">
        <f>IF('参加チーム'!C2="","",'参加チーム'!C2)</f>
        <v>折尾西</v>
      </c>
      <c r="B4" s="62"/>
      <c r="C4" s="62"/>
      <c r="D4" s="62"/>
      <c r="E4" s="63"/>
      <c r="F4" s="64" t="s">
        <v>143</v>
      </c>
      <c r="G4" s="65"/>
      <c r="H4" s="66">
        <f>IF(D6="","",D6)</f>
      </c>
      <c r="I4" s="67" t="s">
        <v>143</v>
      </c>
      <c r="J4" s="68">
        <f>IF(B6="","",B6)</f>
      </c>
      <c r="K4" s="41"/>
      <c r="L4" s="41"/>
      <c r="M4" s="41"/>
      <c r="N4" s="17">
        <f>IF(COUNTA(K4:M4)=0,"",K4*3+L4*1)</f>
      </c>
      <c r="O4" s="17">
        <f>IF(COUNTA(K4:M4)=0,"",E4+H4)</f>
      </c>
      <c r="P4" s="17">
        <f>IF(COUNTA(K4:M4)=0,"",G4+J4)</f>
      </c>
      <c r="Q4" s="17">
        <f>IF(COUNTA(K4:M4)=0,"",O4-P4)</f>
      </c>
      <c r="R4" s="17">
        <f>IF(COUNTA(K4:M4)=0,"",RANK(N4,N4:N6))</f>
      </c>
      <c r="T4" s="5" t="s">
        <v>121</v>
      </c>
      <c r="U4" s="41"/>
      <c r="W4" s="3" t="s">
        <v>144</v>
      </c>
    </row>
    <row r="5" spans="1:23" ht="21" customHeight="1">
      <c r="A5" s="17" t="str">
        <f>IF('参加チーム'!C3="","",'参加チーム'!C3)</f>
        <v>ビゴール</v>
      </c>
      <c r="B5" s="69">
        <f>IF(G4="","",G4)</f>
      </c>
      <c r="C5" s="70" t="s">
        <v>143</v>
      </c>
      <c r="D5" s="11">
        <f>IF(E4="","",E4)</f>
      </c>
      <c r="E5" s="62"/>
      <c r="F5" s="62"/>
      <c r="G5" s="62"/>
      <c r="H5" s="63"/>
      <c r="I5" s="64" t="s">
        <v>143</v>
      </c>
      <c r="J5" s="65"/>
      <c r="K5" s="41"/>
      <c r="L5" s="41"/>
      <c r="M5" s="41"/>
      <c r="N5" s="17">
        <f>IF(COUNTA(K5:M5)=0,"",K5*3+L5*1)</f>
      </c>
      <c r="O5" s="17">
        <f>IF(COUNTA(K5:M5)=0,"",B5+H5)</f>
      </c>
      <c r="P5" s="17">
        <f>IF(COUNTA(K5:M5)=0,"",D5+J5)</f>
      </c>
      <c r="Q5" s="17">
        <f>IF(COUNTA(K5:M5)=0,"",O5-P5)</f>
      </c>
      <c r="R5" s="17">
        <f>IF(COUNTA(K5:M5)=0,"",RANK(N5,N4:N6))</f>
      </c>
      <c r="T5" s="5" t="s">
        <v>99</v>
      </c>
      <c r="U5" s="41"/>
      <c r="W5" s="3" t="s">
        <v>145</v>
      </c>
    </row>
    <row r="6" spans="1:21" ht="21" customHeight="1">
      <c r="A6" s="17" t="str">
        <f>IF('参加チーム'!C4="","",'参加チーム'!C4)</f>
        <v>香月</v>
      </c>
      <c r="B6" s="63"/>
      <c r="C6" s="64" t="s">
        <v>143</v>
      </c>
      <c r="D6" s="65"/>
      <c r="E6" s="69">
        <f>IF(J5="","",J5)</f>
      </c>
      <c r="F6" s="70" t="s">
        <v>143</v>
      </c>
      <c r="G6" s="11">
        <f>IF(H5="","",H5)</f>
      </c>
      <c r="H6" s="62"/>
      <c r="I6" s="62"/>
      <c r="J6" s="62"/>
      <c r="K6" s="41"/>
      <c r="L6" s="41"/>
      <c r="M6" s="41"/>
      <c r="N6" s="17">
        <f>IF(COUNTA(K6:M6)=0,"",K6*3+L6*1)</f>
      </c>
      <c r="O6" s="17">
        <f>IF(COUNTA(K6:M6)=0,"",B6+E6)</f>
      </c>
      <c r="P6" s="17">
        <f>IF(COUNTA(K6:M6)=0,"",D6+G6)</f>
      </c>
      <c r="Q6" s="17">
        <f>IF(COUNTA(K6:M6)=0,"",O6-P6)</f>
      </c>
      <c r="R6" s="17">
        <f>IF(COUNTA(K6:M6)=0,"",RANK(N6,N4:N6))</f>
      </c>
      <c r="T6" s="5" t="s">
        <v>102</v>
      </c>
      <c r="U6" s="41"/>
    </row>
    <row r="7" spans="1:18" ht="21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21" customHeight="1">
      <c r="A8" s="17" t="s">
        <v>9</v>
      </c>
      <c r="B8" s="17" t="str">
        <f>IF('参加チーム'!C5="","",'参加チーム'!C5)</f>
        <v>青山</v>
      </c>
      <c r="C8" s="17"/>
      <c r="D8" s="17"/>
      <c r="E8" s="17" t="str">
        <f>IF('参加チーム'!C6="","",'参加チーム'!C6)</f>
        <v>穴生</v>
      </c>
      <c r="F8" s="17"/>
      <c r="G8" s="17"/>
      <c r="H8" s="17" t="str">
        <f>IF('参加チーム'!C7="","",'参加チーム'!C7)</f>
        <v>楠橋</v>
      </c>
      <c r="I8" s="17"/>
      <c r="J8" s="17"/>
      <c r="K8" s="17" t="s">
        <v>135</v>
      </c>
      <c r="L8" s="17" t="s">
        <v>136</v>
      </c>
      <c r="M8" s="17" t="s">
        <v>137</v>
      </c>
      <c r="N8" s="17" t="s">
        <v>138</v>
      </c>
      <c r="O8" s="17" t="s">
        <v>139</v>
      </c>
      <c r="P8" s="17" t="s">
        <v>140</v>
      </c>
      <c r="Q8" s="17" t="s">
        <v>141</v>
      </c>
      <c r="R8" s="17" t="s">
        <v>142</v>
      </c>
    </row>
    <row r="9" spans="1:21" ht="21" customHeight="1">
      <c r="A9" s="17" t="str">
        <f>IF('参加チーム'!C5="","",'参加チーム'!C5)</f>
        <v>青山</v>
      </c>
      <c r="B9" s="62"/>
      <c r="C9" s="62"/>
      <c r="D9" s="62"/>
      <c r="E9" s="63"/>
      <c r="F9" s="64" t="s">
        <v>143</v>
      </c>
      <c r="G9" s="65"/>
      <c r="H9" s="66">
        <f>IF(D11="","",D11)</f>
      </c>
      <c r="I9" s="67" t="s">
        <v>143</v>
      </c>
      <c r="J9" s="68">
        <f>IF(B11="","",B11)</f>
      </c>
      <c r="K9" s="41"/>
      <c r="L9" s="41"/>
      <c r="M9" s="41"/>
      <c r="N9" s="17">
        <f>IF(COUNTA(K9:M9)=0,"",K9*3+L9*1)</f>
      </c>
      <c r="O9" s="17">
        <f>IF(COUNTA(K9:M9)=0,"",E9+H9)</f>
      </c>
      <c r="P9" s="17">
        <f>IF(COUNTA(K9:M9)=0,"",G9+J9)</f>
      </c>
      <c r="Q9" s="17">
        <f>IF(COUNTA(K9:M9)=0,"",O9-P9)</f>
      </c>
      <c r="R9" s="17"/>
      <c r="T9" s="5" t="s">
        <v>121</v>
      </c>
      <c r="U9" s="41"/>
    </row>
    <row r="10" spans="1:21" ht="21" customHeight="1">
      <c r="A10" s="17" t="str">
        <f>IF('参加チーム'!C6="","",'参加チーム'!C6)</f>
        <v>穴生</v>
      </c>
      <c r="B10" s="69">
        <f>IF(G9="","",G9)</f>
      </c>
      <c r="C10" s="70" t="s">
        <v>143</v>
      </c>
      <c r="D10" s="11">
        <f>IF(E9="","",E9)</f>
      </c>
      <c r="E10" s="62"/>
      <c r="F10" s="62"/>
      <c r="G10" s="62"/>
      <c r="H10" s="63"/>
      <c r="I10" s="64" t="s">
        <v>143</v>
      </c>
      <c r="J10" s="65"/>
      <c r="K10" s="41"/>
      <c r="L10" s="41"/>
      <c r="M10" s="41"/>
      <c r="N10" s="17">
        <f>IF(COUNTA(K10:M10)=0,"",K10*3+L10*1)</f>
      </c>
      <c r="O10" s="17">
        <f>IF(COUNTA(K10:M10)=0,"",B10+H10)</f>
      </c>
      <c r="P10" s="17">
        <f>IF(COUNTA(K10:M10)=0,"",D10+J10)</f>
      </c>
      <c r="Q10" s="17">
        <f>IF(COUNTA(K10:M10)=0,"",O10-P10)</f>
      </c>
      <c r="R10" s="17">
        <f>IF(COUNTA(K10:M10)=0,"",RANK(N10,N9:N11))</f>
      </c>
      <c r="T10" s="5" t="s">
        <v>99</v>
      </c>
      <c r="U10" s="41"/>
    </row>
    <row r="11" spans="1:21" ht="21" customHeight="1">
      <c r="A11" s="17" t="str">
        <f>IF('参加チーム'!C7="","",'参加チーム'!C7)</f>
        <v>楠橋</v>
      </c>
      <c r="B11" s="63"/>
      <c r="C11" s="64" t="s">
        <v>143</v>
      </c>
      <c r="D11" s="65"/>
      <c r="E11" s="69">
        <f>IF(J10="","",J10)</f>
      </c>
      <c r="F11" s="70" t="s">
        <v>143</v>
      </c>
      <c r="G11" s="11">
        <f>IF(H10="","",H10)</f>
      </c>
      <c r="H11" s="62"/>
      <c r="I11" s="62"/>
      <c r="J11" s="62"/>
      <c r="K11" s="41"/>
      <c r="L11" s="41"/>
      <c r="M11" s="41"/>
      <c r="N11" s="17">
        <f>IF(COUNTA(K11:M11)=0,"",K11*3+L11*1)</f>
      </c>
      <c r="O11" s="17">
        <f>IF(COUNTA(K11:M11)=0,"",B11+E11)</f>
      </c>
      <c r="P11" s="17">
        <f>IF(COUNTA(K11:M11)=0,"",D11+G11)</f>
      </c>
      <c r="Q11" s="17">
        <f>IF(COUNTA(K11:M11)=0,"",O11-P11)</f>
      </c>
      <c r="R11" s="17">
        <f>IF(COUNTA(K11:M11)=0,"",RANK(N11,N9:N11))</f>
      </c>
      <c r="T11" s="5" t="s">
        <v>102</v>
      </c>
      <c r="U11" s="41"/>
    </row>
    <row r="12" spans="1:18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1" customHeight="1">
      <c r="A13" s="17" t="s">
        <v>13</v>
      </c>
      <c r="B13" s="17" t="str">
        <f>IF('参加チーム'!C8="","",'参加チーム'!C8)</f>
        <v>光貞</v>
      </c>
      <c r="C13" s="17"/>
      <c r="D13" s="17"/>
      <c r="E13" s="17" t="str">
        <f>IF('参加チーム'!C9="","",'参加チーム'!C9)</f>
        <v>アスール</v>
      </c>
      <c r="F13" s="17"/>
      <c r="G13" s="17"/>
      <c r="H13" s="17" t="str">
        <f>IF('参加チーム'!C10="","",'参加チーム'!C10)</f>
        <v>本城</v>
      </c>
      <c r="I13" s="17"/>
      <c r="J13" s="17"/>
      <c r="K13" s="17" t="s">
        <v>135</v>
      </c>
      <c r="L13" s="17" t="s">
        <v>136</v>
      </c>
      <c r="M13" s="17" t="s">
        <v>137</v>
      </c>
      <c r="N13" s="17" t="s">
        <v>138</v>
      </c>
      <c r="O13" s="17" t="s">
        <v>139</v>
      </c>
      <c r="P13" s="17" t="s">
        <v>140</v>
      </c>
      <c r="Q13" s="17" t="s">
        <v>141</v>
      </c>
      <c r="R13" s="17" t="s">
        <v>142</v>
      </c>
    </row>
    <row r="14" spans="1:21" ht="21" customHeight="1">
      <c r="A14" s="17" t="str">
        <f>IF('参加チーム'!C8="","",'参加チーム'!C8)</f>
        <v>光貞</v>
      </c>
      <c r="B14" s="62"/>
      <c r="C14" s="62"/>
      <c r="D14" s="62"/>
      <c r="E14" s="63"/>
      <c r="F14" s="64" t="s">
        <v>143</v>
      </c>
      <c r="G14" s="65"/>
      <c r="H14" s="66">
        <f>IF(D16="","",D16)</f>
      </c>
      <c r="I14" s="67" t="s">
        <v>143</v>
      </c>
      <c r="J14" s="68">
        <f>IF(B16="","",B16)</f>
      </c>
      <c r="K14" s="41"/>
      <c r="L14" s="41"/>
      <c r="M14" s="41"/>
      <c r="N14" s="17">
        <f>IF(COUNTA(K14:M14)=0,"",K14*3+L14*1)</f>
      </c>
      <c r="O14" s="17">
        <f>IF(COUNTA(K14:M14)=0,"",E14+H14)</f>
      </c>
      <c r="P14" s="17">
        <f>IF(COUNTA(K14:M14)=0,"",G14+J14)</f>
      </c>
      <c r="Q14" s="17">
        <f>IF(COUNTA(K14:M14)=0,"",O14-P14)</f>
      </c>
      <c r="R14" s="17">
        <f>IF(COUNTA(K14:M14)=0,"",RANK(N14,N14:N16))</f>
      </c>
      <c r="T14" s="5" t="s">
        <v>121</v>
      </c>
      <c r="U14" s="41"/>
    </row>
    <row r="15" spans="1:21" ht="21" customHeight="1">
      <c r="A15" s="17" t="str">
        <f>IF('参加チーム'!C9="","",'参加チーム'!C9)</f>
        <v>アスール</v>
      </c>
      <c r="B15" s="69">
        <f>IF(G14="","",G14)</f>
      </c>
      <c r="C15" s="70" t="s">
        <v>143</v>
      </c>
      <c r="D15" s="11">
        <f>IF(E14="","",E14)</f>
      </c>
      <c r="E15" s="62"/>
      <c r="F15" s="62"/>
      <c r="G15" s="62"/>
      <c r="H15" s="63"/>
      <c r="I15" s="64" t="s">
        <v>143</v>
      </c>
      <c r="J15" s="65"/>
      <c r="K15" s="41"/>
      <c r="L15" s="41"/>
      <c r="M15" s="41"/>
      <c r="N15" s="17">
        <f>IF(COUNTA(K15:M15)=0,"",K15*3+L15*1)</f>
      </c>
      <c r="O15" s="17">
        <f>IF(COUNTA(K15:M15)=0,"",B15+H15)</f>
      </c>
      <c r="P15" s="17">
        <f>IF(COUNTA(K15:M15)=0,"",D15+J15)</f>
      </c>
      <c r="Q15" s="17">
        <f>IF(COUNTA(K15:M15)=0,"",O15-P15)</f>
      </c>
      <c r="R15" s="17">
        <f>IF(COUNTA(K15:M15)=0,"",RANK(N15,N14:N16))</f>
      </c>
      <c r="T15" s="5" t="s">
        <v>99</v>
      </c>
      <c r="U15" s="41"/>
    </row>
    <row r="16" spans="1:21" ht="21" customHeight="1">
      <c r="A16" s="17" t="str">
        <f>IF('参加チーム'!C10="","",'参加チーム'!C10)</f>
        <v>本城</v>
      </c>
      <c r="B16" s="63"/>
      <c r="C16" s="64" t="s">
        <v>143</v>
      </c>
      <c r="D16" s="65"/>
      <c r="E16" s="69">
        <f>IF(J15="","",J15)</f>
      </c>
      <c r="F16" s="70" t="s">
        <v>143</v>
      </c>
      <c r="G16" s="11">
        <f>IF(H15="","",H15)</f>
      </c>
      <c r="H16" s="62"/>
      <c r="I16" s="62"/>
      <c r="J16" s="62"/>
      <c r="K16" s="41"/>
      <c r="L16" s="41"/>
      <c r="M16" s="41"/>
      <c r="N16" s="17">
        <f>IF(COUNTA(K16:M16)=0,"",K16*3+L16*1)</f>
      </c>
      <c r="O16" s="17">
        <f>IF(COUNTA(K16:M16)=0,"",B16+E16)</f>
      </c>
      <c r="P16" s="17">
        <f>IF(COUNTA(K16:M16)=0,"",D16+G16)</f>
      </c>
      <c r="Q16" s="17">
        <f>IF(COUNTA(K16:M16)=0,"",O16-P16)</f>
      </c>
      <c r="R16" s="17">
        <f>IF(COUNTA(K16:M16)=0,"",RANK(N16,N14:N16))</f>
      </c>
      <c r="T16" s="5" t="s">
        <v>102</v>
      </c>
      <c r="U16" s="41"/>
    </row>
    <row r="17" spans="1:18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1" customHeight="1">
      <c r="A18" s="17" t="s">
        <v>146</v>
      </c>
      <c r="B18" s="17" t="str">
        <f>IF('参加チーム'!C11="","",'参加チーム'!C11)</f>
        <v>レオビスター</v>
      </c>
      <c r="C18" s="17"/>
      <c r="D18" s="17"/>
      <c r="E18" s="17" t="str">
        <f>IF('参加チーム'!C12="","",'参加チーム'!C12)</f>
        <v>上津役</v>
      </c>
      <c r="F18" s="17"/>
      <c r="G18" s="17"/>
      <c r="H18" s="17" t="str">
        <f>IF('参加チーム'!C13="","",'参加チーム'!C13)</f>
        <v>星ヶ丘</v>
      </c>
      <c r="I18" s="17"/>
      <c r="J18" s="17"/>
      <c r="K18" s="17" t="s">
        <v>135</v>
      </c>
      <c r="L18" s="17" t="s">
        <v>136</v>
      </c>
      <c r="M18" s="17" t="s">
        <v>137</v>
      </c>
      <c r="N18" s="17" t="s">
        <v>138</v>
      </c>
      <c r="O18" s="17" t="s">
        <v>139</v>
      </c>
      <c r="P18" s="17" t="s">
        <v>140</v>
      </c>
      <c r="Q18" s="17" t="s">
        <v>141</v>
      </c>
      <c r="R18" s="17" t="s">
        <v>142</v>
      </c>
    </row>
    <row r="19" spans="1:21" ht="21" customHeight="1">
      <c r="A19" s="17" t="str">
        <f>IF('参加チーム'!C11="","",'参加チーム'!C11)</f>
        <v>レオビスター</v>
      </c>
      <c r="B19" s="62"/>
      <c r="C19" s="62"/>
      <c r="D19" s="62"/>
      <c r="E19" s="63"/>
      <c r="F19" s="64" t="s">
        <v>143</v>
      </c>
      <c r="G19" s="65"/>
      <c r="H19" s="66">
        <f>IF(D21="","",D21)</f>
      </c>
      <c r="I19" s="67" t="s">
        <v>143</v>
      </c>
      <c r="J19" s="68">
        <f>IF(B21="","",B21)</f>
      </c>
      <c r="K19" s="41"/>
      <c r="L19" s="41"/>
      <c r="M19" s="41"/>
      <c r="N19" s="17">
        <f>IF(COUNTA(K19:M19)=0,"",K19*3+L19*1)</f>
      </c>
      <c r="O19" s="17">
        <f>IF(COUNTA(K19:M19)=0,"",E19+H19)</f>
      </c>
      <c r="P19" s="17">
        <f>IF(COUNTA(K19:M19)=0,"",G19+J19)</f>
      </c>
      <c r="Q19" s="17">
        <f>IF(COUNTA(K19:M19)=0,"",O19-P19)</f>
      </c>
      <c r="R19" s="17">
        <f>IF(COUNTA(K19:M19)=0,"",RANK(N19,N19:N21))</f>
      </c>
      <c r="T19" s="5" t="s">
        <v>121</v>
      </c>
      <c r="U19" s="41"/>
    </row>
    <row r="20" spans="1:21" ht="21" customHeight="1">
      <c r="A20" s="17" t="str">
        <f>IF('参加チーム'!C12="","",'参加チーム'!C12)</f>
        <v>上津役</v>
      </c>
      <c r="B20" s="69">
        <f>IF(G19="","",G19)</f>
      </c>
      <c r="C20" s="70" t="s">
        <v>143</v>
      </c>
      <c r="D20" s="11">
        <f>IF(E19="","",E19)</f>
      </c>
      <c r="E20" s="62"/>
      <c r="F20" s="62"/>
      <c r="G20" s="62"/>
      <c r="H20" s="63"/>
      <c r="I20" s="64" t="s">
        <v>143</v>
      </c>
      <c r="J20" s="65"/>
      <c r="K20" s="41"/>
      <c r="L20" s="41"/>
      <c r="M20" s="41"/>
      <c r="N20" s="17">
        <f>IF(COUNTA(K20:M20)=0,"",K20*3+L20*1)</f>
      </c>
      <c r="O20" s="17">
        <f>IF(COUNTA(K20:M20)=0,"",B20+H20)</f>
      </c>
      <c r="P20" s="17">
        <f>IF(COUNTA(K20:M20)=0,"",D20+J20)</f>
      </c>
      <c r="Q20" s="17">
        <f>IF(COUNTA(K20:M20)=0,"",O20-P20)</f>
      </c>
      <c r="R20" s="17">
        <f>IF(COUNTA(K20:M20)=0,"",RANK(N20,N19:N21))</f>
      </c>
      <c r="T20" s="5" t="s">
        <v>99</v>
      </c>
      <c r="U20" s="41"/>
    </row>
    <row r="21" spans="1:21" ht="21" customHeight="1">
      <c r="A21" s="17" t="str">
        <f>IF('参加チーム'!C13="","",'参加チーム'!C13)</f>
        <v>星ヶ丘</v>
      </c>
      <c r="B21" s="63"/>
      <c r="C21" s="64" t="s">
        <v>143</v>
      </c>
      <c r="D21" s="65"/>
      <c r="E21" s="69">
        <f>IF(J20="","",J20)</f>
      </c>
      <c r="F21" s="70" t="s">
        <v>143</v>
      </c>
      <c r="G21" s="11">
        <f>IF(H20="","",H20)</f>
      </c>
      <c r="H21" s="62"/>
      <c r="I21" s="62"/>
      <c r="J21" s="62"/>
      <c r="K21" s="41"/>
      <c r="L21" s="41"/>
      <c r="M21" s="41"/>
      <c r="N21" s="17">
        <f>IF(COUNTA(K21:M21)=0,"",K21*3+L21*1)</f>
      </c>
      <c r="O21" s="17">
        <f>IF(COUNTA(K21:M21)=0,"",B21+E21)</f>
      </c>
      <c r="P21" s="17">
        <f>IF(COUNTA(K21:M21)=0,"",D21+G21)</f>
      </c>
      <c r="Q21" s="17">
        <f>IF(COUNTA(K21:M21)=0,"",O21-P21)</f>
      </c>
      <c r="R21" s="17">
        <f>IF(COUNTA(K21:M21)=0,"",RANK(N21,N19:N21))</f>
      </c>
      <c r="T21" s="5" t="s">
        <v>102</v>
      </c>
      <c r="U21" s="41"/>
    </row>
    <row r="22" spans="1:18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21" customHeight="1">
      <c r="A23" s="17" t="s">
        <v>21</v>
      </c>
      <c r="B23" s="17" t="str">
        <f>IF('参加チーム'!C14="","",'参加チーム'!C14)</f>
        <v>八枝</v>
      </c>
      <c r="C23" s="17"/>
      <c r="D23" s="17"/>
      <c r="E23" s="17" t="str">
        <f>IF('参加チーム'!C15="","",'参加チーム'!C15)</f>
        <v>ＰＳＴＣ</v>
      </c>
      <c r="F23" s="17"/>
      <c r="G23" s="17"/>
      <c r="H23" s="17" t="str">
        <f>IF('参加チーム'!C16="","",'参加チーム'!C16)</f>
        <v>千代</v>
      </c>
      <c r="I23" s="17"/>
      <c r="J23" s="17"/>
      <c r="K23" s="17" t="s">
        <v>135</v>
      </c>
      <c r="L23" s="17" t="s">
        <v>136</v>
      </c>
      <c r="M23" s="17" t="s">
        <v>137</v>
      </c>
      <c r="N23" s="17" t="s">
        <v>138</v>
      </c>
      <c r="O23" s="17" t="s">
        <v>139</v>
      </c>
      <c r="P23" s="17" t="s">
        <v>140</v>
      </c>
      <c r="Q23" s="17" t="s">
        <v>141</v>
      </c>
      <c r="R23" s="17" t="s">
        <v>142</v>
      </c>
    </row>
    <row r="24" spans="1:21" ht="21" customHeight="1">
      <c r="A24" s="17" t="str">
        <f>IF('参加チーム'!C14="","",'参加チーム'!C14)</f>
        <v>八枝</v>
      </c>
      <c r="B24" s="62"/>
      <c r="C24" s="62"/>
      <c r="D24" s="62"/>
      <c r="E24" s="63"/>
      <c r="F24" s="64" t="s">
        <v>143</v>
      </c>
      <c r="G24" s="65"/>
      <c r="H24" s="66">
        <f>IF(D26="","",D26)</f>
      </c>
      <c r="I24" s="67" t="s">
        <v>143</v>
      </c>
      <c r="J24" s="68">
        <f>IF(B26="","",B26)</f>
      </c>
      <c r="K24" s="41"/>
      <c r="L24" s="41"/>
      <c r="M24" s="41"/>
      <c r="N24" s="17">
        <f>IF(COUNTA(K24:M24)=0,"",K24*3+L24*1)</f>
      </c>
      <c r="O24" s="17">
        <f>IF(COUNTA(K24:M24)=0,"",E24+H24)</f>
      </c>
      <c r="P24" s="17">
        <f>IF(COUNTA(K24:M24)=0,"",G24+J24)</f>
      </c>
      <c r="Q24" s="17">
        <f>IF(COUNTA(K24:M24)=0,"",O24-P24)</f>
      </c>
      <c r="R24" s="17">
        <f>IF(COUNTA(K24:M24)=0,"",RANK(N24,N24:N26))</f>
      </c>
      <c r="T24" s="5" t="s">
        <v>121</v>
      </c>
      <c r="U24" s="41"/>
    </row>
    <row r="25" spans="1:21" ht="21" customHeight="1">
      <c r="A25" s="17" t="str">
        <f>IF('参加チーム'!C15="","",'参加チーム'!C15)</f>
        <v>ＰＳＴＣ</v>
      </c>
      <c r="B25" s="69">
        <f>IF(G24="","",G24)</f>
      </c>
      <c r="C25" s="70" t="s">
        <v>143</v>
      </c>
      <c r="D25" s="11">
        <f>IF(E24="","",E24)</f>
      </c>
      <c r="E25" s="62"/>
      <c r="F25" s="62"/>
      <c r="G25" s="62"/>
      <c r="H25" s="63"/>
      <c r="I25" s="64" t="s">
        <v>143</v>
      </c>
      <c r="J25" s="65"/>
      <c r="K25" s="41"/>
      <c r="L25" s="41"/>
      <c r="M25" s="41"/>
      <c r="N25" s="17">
        <f>IF(COUNTA(K25:M25)=0,"",K25*3+L25*1)</f>
      </c>
      <c r="O25" s="17">
        <f>IF(COUNTA(K25:M25)=0,"",B25+H25)</f>
      </c>
      <c r="P25" s="17">
        <f>IF(COUNTA(K25:M25)=0,"",D25+J25)</f>
      </c>
      <c r="Q25" s="17">
        <f>IF(COUNTA(K25:M25)=0,"",O25-P25)</f>
      </c>
      <c r="R25" s="17">
        <v>3</v>
      </c>
      <c r="T25" s="5" t="s">
        <v>99</v>
      </c>
      <c r="U25" s="41"/>
    </row>
    <row r="26" spans="1:21" ht="21" customHeight="1">
      <c r="A26" s="17" t="str">
        <f>IF('参加チーム'!C16="","",'参加チーム'!C16)</f>
        <v>千代</v>
      </c>
      <c r="B26" s="63"/>
      <c r="C26" s="64" t="s">
        <v>143</v>
      </c>
      <c r="D26" s="65"/>
      <c r="E26" s="69">
        <f>IF(J25="","",J25)</f>
      </c>
      <c r="F26" s="70" t="s">
        <v>143</v>
      </c>
      <c r="G26" s="11">
        <f>IF(H25="","",H25)</f>
      </c>
      <c r="H26" s="62"/>
      <c r="I26" s="62"/>
      <c r="J26" s="62"/>
      <c r="K26" s="41"/>
      <c r="L26" s="41"/>
      <c r="M26" s="41"/>
      <c r="N26" s="17">
        <f>IF(COUNTA(K26:M26)=0,"",K26*3+L26*1)</f>
      </c>
      <c r="O26" s="17">
        <f>IF(COUNTA(K26:M26)=0,"",B26+E26)</f>
      </c>
      <c r="P26" s="17">
        <f>IF(COUNTA(K26:M26)=0,"",D26+G26)</f>
      </c>
      <c r="Q26" s="17">
        <f>IF(COUNTA(K26:M26)=0,"",O26-P26)</f>
      </c>
      <c r="R26" s="17">
        <f>IF(COUNTA(K26:M26)=0,"",RANK(N26,N24:N26))</f>
      </c>
      <c r="T26" s="5" t="s">
        <v>102</v>
      </c>
      <c r="U26" s="41"/>
    </row>
    <row r="27" spans="1:18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1" customHeight="1">
      <c r="A28" s="17" t="s">
        <v>147</v>
      </c>
      <c r="B28" s="17" t="str">
        <f>IF('参加チーム'!C17="","",'参加チーム'!C17)</f>
        <v>折尾</v>
      </c>
      <c r="C28" s="17"/>
      <c r="D28" s="17"/>
      <c r="E28" s="17" t="str">
        <f>IF('参加チーム'!C18="","",'参加チーム'!C18)</f>
        <v>ジュピター</v>
      </c>
      <c r="F28" s="17"/>
      <c r="G28" s="17"/>
      <c r="H28" s="17" t="str">
        <f>IF('参加チーム'!C19="","",'参加チーム'!C19)</f>
        <v>浅川</v>
      </c>
      <c r="I28" s="17"/>
      <c r="J28" s="17"/>
      <c r="K28" s="17" t="s">
        <v>135</v>
      </c>
      <c r="L28" s="17" t="s">
        <v>136</v>
      </c>
      <c r="M28" s="17" t="s">
        <v>137</v>
      </c>
      <c r="N28" s="17" t="s">
        <v>138</v>
      </c>
      <c r="O28" s="17" t="s">
        <v>139</v>
      </c>
      <c r="P28" s="17" t="s">
        <v>140</v>
      </c>
      <c r="Q28" s="17" t="s">
        <v>141</v>
      </c>
      <c r="R28" s="17" t="s">
        <v>142</v>
      </c>
    </row>
    <row r="29" spans="1:21" ht="21" customHeight="1">
      <c r="A29" s="17" t="str">
        <f>IF('参加チーム'!C17="","",'参加チーム'!C17)</f>
        <v>折尾</v>
      </c>
      <c r="B29" s="62"/>
      <c r="C29" s="62"/>
      <c r="D29" s="62"/>
      <c r="E29" s="63"/>
      <c r="F29" s="64" t="s">
        <v>143</v>
      </c>
      <c r="G29" s="65"/>
      <c r="H29" s="66">
        <f>IF(D31="","",D31)</f>
      </c>
      <c r="I29" s="67" t="s">
        <v>143</v>
      </c>
      <c r="J29" s="68">
        <f>IF(B31="","",B31)</f>
      </c>
      <c r="K29" s="41"/>
      <c r="L29" s="41"/>
      <c r="M29" s="41"/>
      <c r="N29" s="17">
        <f>IF(COUNTA(K29:M29)=0,"",K29*3+L29*1)</f>
      </c>
      <c r="O29" s="17">
        <f>IF(COUNTA(K29:M29)=0,"",E29+H29)</f>
      </c>
      <c r="P29" s="17">
        <f>IF(COUNTA(K29:M29)=0,"",G29+J29)</f>
      </c>
      <c r="Q29" s="17">
        <f>IF(COUNTA(K29:M29)=0,"",O29-P29)</f>
      </c>
      <c r="R29" s="17">
        <f>IF(COUNTA(K29:M29)=0,"",RANK(N29,N29:N31))</f>
      </c>
      <c r="T29" s="5" t="s">
        <v>121</v>
      </c>
      <c r="U29" s="41"/>
    </row>
    <row r="30" spans="1:21" ht="21" customHeight="1">
      <c r="A30" s="17" t="str">
        <f>IF('参加チーム'!C18="","",'参加チーム'!C18)</f>
        <v>ジュピター</v>
      </c>
      <c r="B30" s="69">
        <f>IF(G29="","",G29)</f>
      </c>
      <c r="C30" s="70" t="s">
        <v>143</v>
      </c>
      <c r="D30" s="11">
        <f>IF(E29="","",E29)</f>
      </c>
      <c r="E30" s="62"/>
      <c r="F30" s="62"/>
      <c r="G30" s="62"/>
      <c r="H30" s="63"/>
      <c r="I30" s="64" t="s">
        <v>143</v>
      </c>
      <c r="J30" s="65"/>
      <c r="K30" s="41"/>
      <c r="L30" s="41"/>
      <c r="M30" s="41"/>
      <c r="N30" s="17">
        <f>IF(COUNTA(K30:M30)=0,"",K30*3+L30*1)</f>
      </c>
      <c r="O30" s="17">
        <f>IF(COUNTA(K30:M30)=0,"",B30+H30)</f>
      </c>
      <c r="P30" s="17">
        <f>IF(COUNTA(K30:M30)=0,"",D30+J30)</f>
      </c>
      <c r="Q30" s="17">
        <f>IF(COUNTA(K30:M30)=0,"",O30-P30)</f>
      </c>
      <c r="R30" s="17">
        <f>IF(COUNTA(K30:M30)=0,"",RANK(N30,N29:N31))</f>
      </c>
      <c r="T30" s="5" t="s">
        <v>99</v>
      </c>
      <c r="U30" s="41"/>
    </row>
    <row r="31" spans="1:21" ht="21" customHeight="1">
      <c r="A31" s="17" t="str">
        <f>IF('参加チーム'!C19="","",'参加チーム'!C19)</f>
        <v>浅川</v>
      </c>
      <c r="B31" s="63"/>
      <c r="C31" s="64" t="s">
        <v>143</v>
      </c>
      <c r="D31" s="65"/>
      <c r="E31" s="69">
        <f>IF(J30="","",J30)</f>
      </c>
      <c r="F31" s="70" t="s">
        <v>143</v>
      </c>
      <c r="G31" s="11">
        <f>IF(H30="","",H30)</f>
      </c>
      <c r="H31" s="62"/>
      <c r="I31" s="62"/>
      <c r="J31" s="62"/>
      <c r="K31" s="41"/>
      <c r="L31" s="41"/>
      <c r="M31" s="41"/>
      <c r="N31" s="17">
        <f>IF(COUNTA(K31:M31)=0,"",K31*3+L31*1)</f>
      </c>
      <c r="O31" s="17">
        <f>IF(COUNTA(K31:M31)=0,"",B31+E31)</f>
      </c>
      <c r="P31" s="17">
        <f>IF(COUNTA(K31:M31)=0,"",D31+G31)</f>
      </c>
      <c r="Q31" s="17">
        <f>IF(COUNTA(K31:M31)=0,"",O31-P31)</f>
      </c>
      <c r="R31" s="17">
        <f>IF(COUNTA(K31:M31)=0,"",RANK(N31,N29:N31))</f>
      </c>
      <c r="T31" s="5" t="s">
        <v>102</v>
      </c>
      <c r="U31" s="41"/>
    </row>
    <row r="32" spans="1:18" ht="21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21" customHeight="1">
      <c r="A33" s="17" t="s">
        <v>29</v>
      </c>
      <c r="B33" s="17">
        <f>IF('参加チーム'!C20="","",'参加チーム'!C20)</f>
      </c>
      <c r="C33" s="17"/>
      <c r="D33" s="17"/>
      <c r="E33" s="17">
        <f>IF('参加チーム'!C21="","",'参加チーム'!C21)</f>
      </c>
      <c r="F33" s="17"/>
      <c r="G33" s="17"/>
      <c r="H33" s="17">
        <f>IF('参加チーム'!C22="","",'参加チーム'!C22)</f>
      </c>
      <c r="I33" s="17"/>
      <c r="J33" s="17"/>
      <c r="K33" s="17" t="s">
        <v>135</v>
      </c>
      <c r="L33" s="17" t="s">
        <v>136</v>
      </c>
      <c r="M33" s="17" t="s">
        <v>137</v>
      </c>
      <c r="N33" s="17" t="s">
        <v>138</v>
      </c>
      <c r="O33" s="17" t="s">
        <v>139</v>
      </c>
      <c r="P33" s="17" t="s">
        <v>140</v>
      </c>
      <c r="Q33" s="17" t="s">
        <v>141</v>
      </c>
      <c r="R33" s="17" t="s">
        <v>142</v>
      </c>
    </row>
    <row r="34" spans="1:21" ht="21" customHeight="1">
      <c r="A34" s="17">
        <f>IF('参加チーム'!C20="","",'参加チーム'!C20)</f>
      </c>
      <c r="B34" s="62"/>
      <c r="C34" s="62"/>
      <c r="D34" s="62"/>
      <c r="E34" s="63"/>
      <c r="F34" s="64" t="s">
        <v>143</v>
      </c>
      <c r="G34" s="65"/>
      <c r="H34" s="66">
        <f>IF(D36="","",D36)</f>
      </c>
      <c r="I34" s="67" t="s">
        <v>143</v>
      </c>
      <c r="J34" s="68">
        <f>IF(B36="","",B36)</f>
      </c>
      <c r="K34" s="41"/>
      <c r="L34" s="41"/>
      <c r="M34" s="41"/>
      <c r="N34" s="17">
        <f>IF(COUNTA(K34:M34)=0,"",K34*3+L34*1)</f>
      </c>
      <c r="O34" s="17">
        <f>IF(COUNTA(K34:M34)=0,"",E34+H34)</f>
      </c>
      <c r="P34" s="17">
        <f>IF(COUNTA(K34:M34)=0,"",G34+J34)</f>
      </c>
      <c r="Q34" s="17">
        <f>IF(COUNTA(K34:M34)=0,"",O34-P34)</f>
      </c>
      <c r="R34" s="17">
        <f>IF(COUNTA(K34:M34)=0,"",RANK(N34,N34:N36))</f>
      </c>
      <c r="T34" s="5" t="s">
        <v>121</v>
      </c>
      <c r="U34" s="41"/>
    </row>
    <row r="35" spans="1:21" ht="21" customHeight="1">
      <c r="A35" s="17">
        <f>IF('参加チーム'!C21="","",'参加チーム'!C21)</f>
      </c>
      <c r="B35" s="69">
        <f>IF(G34="","",G34)</f>
      </c>
      <c r="C35" s="70" t="s">
        <v>143</v>
      </c>
      <c r="D35" s="11">
        <f>IF(E34="","",E34)</f>
      </c>
      <c r="E35" s="62"/>
      <c r="F35" s="62"/>
      <c r="G35" s="62"/>
      <c r="H35" s="63"/>
      <c r="I35" s="64" t="s">
        <v>143</v>
      </c>
      <c r="J35" s="65"/>
      <c r="K35" s="41"/>
      <c r="L35" s="41"/>
      <c r="M35" s="41"/>
      <c r="N35" s="17">
        <f>IF(COUNTA(K35:M35)=0,"",K35*3+L35*1)</f>
      </c>
      <c r="O35" s="17">
        <f>IF(COUNTA(K35:M35)=0,"",B35+H35)</f>
      </c>
      <c r="P35" s="17">
        <f>IF(COUNTA(K35:M35)=0,"",D35+J35)</f>
      </c>
      <c r="Q35" s="17">
        <f>IF(COUNTA(K35:M35)=0,"",O35-P35)</f>
      </c>
      <c r="R35" s="17">
        <f>IF(COUNTA(K35:M35)=0,"",RANK(N35,N34:N36))</f>
      </c>
      <c r="T35" s="5" t="s">
        <v>99</v>
      </c>
      <c r="U35" s="41"/>
    </row>
    <row r="36" spans="1:21" ht="21" customHeight="1">
      <c r="A36" s="17">
        <f>IF('参加チーム'!C22="","",'参加チーム'!C22)</f>
      </c>
      <c r="B36" s="63"/>
      <c r="C36" s="64" t="s">
        <v>143</v>
      </c>
      <c r="D36" s="65"/>
      <c r="E36" s="69">
        <f>IF(J35="","",J35)</f>
      </c>
      <c r="F36" s="70" t="s">
        <v>143</v>
      </c>
      <c r="G36" s="11">
        <f>IF(H35="","",H35)</f>
      </c>
      <c r="H36" s="62"/>
      <c r="I36" s="62"/>
      <c r="J36" s="62"/>
      <c r="K36" s="41"/>
      <c r="L36" s="41"/>
      <c r="M36" s="41"/>
      <c r="N36" s="17">
        <f>IF(COUNTA(K36:M36)=0,"",K36*3+L36*1)</f>
      </c>
      <c r="O36" s="17">
        <f>IF(COUNTA(K36:M36)=0,"",B36+E36)</f>
      </c>
      <c r="P36" s="17">
        <f>IF(COUNTA(K36:M36)=0,"",D36+G36)</f>
      </c>
      <c r="Q36" s="17">
        <f>IF(COUNTA(K36:M36)=0,"",O36-P36)</f>
      </c>
      <c r="R36" s="17">
        <f>IF(COUNTA(K36:M36)=0,"",RANK(N36,N34:N36))</f>
      </c>
      <c r="T36" s="5" t="s">
        <v>102</v>
      </c>
      <c r="U36" s="41"/>
    </row>
    <row r="37" spans="1:18" ht="21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1" customHeight="1">
      <c r="A38" s="17" t="s">
        <v>30</v>
      </c>
      <c r="B38" s="17">
        <f>IF('参加チーム'!C23="","",'参加チーム'!C23)</f>
      </c>
      <c r="C38" s="17"/>
      <c r="D38" s="17"/>
      <c r="E38" s="17">
        <f>IF('参加チーム'!C24="","",'参加チーム'!C24)</f>
      </c>
      <c r="F38" s="17"/>
      <c r="G38" s="17"/>
      <c r="H38" s="17">
        <f>IF('参加チーム'!C25="","",'参加チーム'!C25)</f>
      </c>
      <c r="I38" s="17"/>
      <c r="J38" s="17"/>
      <c r="K38" s="17" t="s">
        <v>135</v>
      </c>
      <c r="L38" s="17" t="s">
        <v>136</v>
      </c>
      <c r="M38" s="17" t="s">
        <v>137</v>
      </c>
      <c r="N38" s="17" t="s">
        <v>138</v>
      </c>
      <c r="O38" s="17" t="s">
        <v>139</v>
      </c>
      <c r="P38" s="17" t="s">
        <v>140</v>
      </c>
      <c r="Q38" s="17" t="s">
        <v>141</v>
      </c>
      <c r="R38" s="17" t="s">
        <v>142</v>
      </c>
    </row>
    <row r="39" spans="1:21" ht="21" customHeight="1">
      <c r="A39" s="17">
        <f>IF('参加チーム'!C23="","",'参加チーム'!C23)</f>
      </c>
      <c r="B39" s="62"/>
      <c r="C39" s="62"/>
      <c r="D39" s="62"/>
      <c r="E39" s="63"/>
      <c r="F39" s="64" t="s">
        <v>143</v>
      </c>
      <c r="G39" s="65"/>
      <c r="H39" s="66">
        <f>IF(D41="","",D41)</f>
      </c>
      <c r="I39" s="67" t="s">
        <v>143</v>
      </c>
      <c r="J39" s="68">
        <f>IF(B41="","",B41)</f>
      </c>
      <c r="K39" s="41"/>
      <c r="L39" s="41"/>
      <c r="M39" s="41"/>
      <c r="N39" s="17">
        <f>IF(COUNTA(K39:M39)=0,"",K39*3+L39*1)</f>
      </c>
      <c r="O39" s="17">
        <f>IF(COUNTA(K39:M39)=0,"",E39+H39)</f>
      </c>
      <c r="P39" s="17">
        <f>IF(COUNTA(K39:M39)=0,"",G39+J39)</f>
      </c>
      <c r="Q39" s="17">
        <f>IF(COUNTA(K39:M39)=0,"",O39-P39)</f>
      </c>
      <c r="R39" s="17">
        <f>IF(COUNTA(K39:M39)=0,"",RANK(N39,N39:N41))</f>
      </c>
      <c r="T39" s="5" t="s">
        <v>121</v>
      </c>
      <c r="U39" s="41"/>
    </row>
    <row r="40" spans="1:21" ht="21" customHeight="1">
      <c r="A40" s="17">
        <f>IF('参加チーム'!C24="","",'参加チーム'!C24)</f>
      </c>
      <c r="B40" s="69">
        <f>IF(G39="","",G39)</f>
      </c>
      <c r="C40" s="70" t="s">
        <v>143</v>
      </c>
      <c r="D40" s="11">
        <f>IF(E39="","",E39)</f>
      </c>
      <c r="E40" s="62"/>
      <c r="F40" s="62"/>
      <c r="G40" s="62"/>
      <c r="H40" s="63"/>
      <c r="I40" s="64" t="s">
        <v>143</v>
      </c>
      <c r="J40" s="65"/>
      <c r="K40" s="41"/>
      <c r="L40" s="41"/>
      <c r="M40" s="41"/>
      <c r="N40" s="17">
        <f>IF(COUNTA(K40:M40)=0,"",K40*3+L40*1)</f>
      </c>
      <c r="O40" s="17">
        <f>IF(COUNTA(K40:M40)=0,"",B40+H40)</f>
      </c>
      <c r="P40" s="17">
        <f>IF(COUNTA(K40:M40)=0,"",D40+J40)</f>
      </c>
      <c r="Q40" s="17">
        <f>IF(COUNTA(K40:M40)=0,"",O40-P40)</f>
      </c>
      <c r="R40" s="17">
        <f>IF(COUNTA(K40:M40)=0,"",RANK(N40,N39:N41))</f>
      </c>
      <c r="T40" s="5" t="s">
        <v>99</v>
      </c>
      <c r="U40" s="41"/>
    </row>
    <row r="41" spans="1:21" ht="21" customHeight="1">
      <c r="A41" s="17">
        <f>IF('参加チーム'!C25="","",'参加チーム'!C25)</f>
      </c>
      <c r="B41" s="63"/>
      <c r="C41" s="64" t="s">
        <v>143</v>
      </c>
      <c r="D41" s="65"/>
      <c r="E41" s="69">
        <f>IF(J40="","",J40)</f>
      </c>
      <c r="F41" s="70" t="s">
        <v>143</v>
      </c>
      <c r="G41" s="11">
        <f>IF(H40="","",H40)</f>
      </c>
      <c r="H41" s="62"/>
      <c r="I41" s="62"/>
      <c r="J41" s="62"/>
      <c r="K41" s="41"/>
      <c r="L41" s="41"/>
      <c r="M41" s="41"/>
      <c r="N41" s="17">
        <f>IF(COUNTA(K41:M41)=0,"",K41*3+L41*1)</f>
      </c>
      <c r="O41" s="17">
        <f>IF(COUNTA(K41:M41)=0,"",B41+E41)</f>
      </c>
      <c r="P41" s="17">
        <f>IF(COUNTA(K41:M41)=0,"",D41+G41)</f>
      </c>
      <c r="Q41" s="17">
        <f>IF(COUNTA(K41:M41)=0,"",O41-P41)</f>
      </c>
      <c r="R41" s="17">
        <f>IF(COUNTA(K41:M41)=0,"",RANK(N41,N39:N41))</f>
      </c>
      <c r="T41" s="5" t="s">
        <v>102</v>
      </c>
      <c r="U41" s="41"/>
    </row>
  </sheetData>
  <sheetProtection selectLockedCells="1" selectUnlockedCells="1"/>
  <mergeCells count="49">
    <mergeCell ref="A1:R2"/>
    <mergeCell ref="B3:D3"/>
    <mergeCell ref="E3:G3"/>
    <mergeCell ref="H3:J3"/>
    <mergeCell ref="B4:D4"/>
    <mergeCell ref="E5:G5"/>
    <mergeCell ref="H6:J6"/>
    <mergeCell ref="B8:D8"/>
    <mergeCell ref="E8:G8"/>
    <mergeCell ref="H8:J8"/>
    <mergeCell ref="B9:D9"/>
    <mergeCell ref="E10:G10"/>
    <mergeCell ref="H11:J11"/>
    <mergeCell ref="B13:D13"/>
    <mergeCell ref="E13:G13"/>
    <mergeCell ref="H13:J13"/>
    <mergeCell ref="B14:D14"/>
    <mergeCell ref="E15:G15"/>
    <mergeCell ref="H16:J16"/>
    <mergeCell ref="B18:D18"/>
    <mergeCell ref="E18:G18"/>
    <mergeCell ref="H18:J18"/>
    <mergeCell ref="B19:D19"/>
    <mergeCell ref="E20:G20"/>
    <mergeCell ref="H21:J21"/>
    <mergeCell ref="B23:D23"/>
    <mergeCell ref="E23:G23"/>
    <mergeCell ref="H23:J23"/>
    <mergeCell ref="B24:D24"/>
    <mergeCell ref="E25:G25"/>
    <mergeCell ref="H26:J26"/>
    <mergeCell ref="B28:D28"/>
    <mergeCell ref="E28:G28"/>
    <mergeCell ref="H28:J28"/>
    <mergeCell ref="B29:D29"/>
    <mergeCell ref="E30:G30"/>
    <mergeCell ref="H31:J31"/>
    <mergeCell ref="B33:D33"/>
    <mergeCell ref="E33:G33"/>
    <mergeCell ref="H33:J33"/>
    <mergeCell ref="B34:D34"/>
    <mergeCell ref="E35:G35"/>
    <mergeCell ref="H36:J36"/>
    <mergeCell ref="B38:D38"/>
    <mergeCell ref="E38:G38"/>
    <mergeCell ref="H38:J38"/>
    <mergeCell ref="B39:D39"/>
    <mergeCell ref="E40:G40"/>
    <mergeCell ref="H41:J41"/>
  </mergeCells>
  <printOptions/>
  <pageMargins left="0.8270833333333333" right="0.7083333333333334" top="0.31527777777777777" bottom="0.354166666666666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